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24226"/>
  <mc:AlternateContent xmlns:mc="http://schemas.openxmlformats.org/markup-compatibility/2006">
    <mc:Choice Requires="x15">
      <x15ac:absPath xmlns:x15ac="http://schemas.microsoft.com/office/spreadsheetml/2010/11/ac" url="H:\!2016 MEE\MEE Munka\!Mérlegek\mérleg 2023\GBnek kiküldve 20240428\"/>
    </mc:Choice>
  </mc:AlternateContent>
  <xr:revisionPtr revIDLastSave="0" documentId="13_ncr:1_{EA7B9C18-2F74-41A1-ABD6-964498CD338F}" xr6:coauthVersionLast="36" xr6:coauthVersionMax="36" xr10:uidLastSave="{00000000-0000-0000-0000-000000000000}"/>
  <bookViews>
    <workbookView xWindow="0" yWindow="0" windowWidth="28800" windowHeight="11805" xr2:uid="{00000000-000D-0000-FFFF-FFFF00000000}"/>
  </bookViews>
  <sheets>
    <sheet name="Vezetői elemzés" sheetId="1" r:id="rId1"/>
    <sheet name="Kimutatás adatok" sheetId="3" r:id="rId2"/>
    <sheet name="Terv adatok részletes" sheetId="4" r:id="rId3"/>
  </sheets>
  <definedNames>
    <definedName name="_xlnm.Print_Area" localSheetId="0">'Vezetői elemzés'!$A$1:$G$222</definedName>
  </definedNames>
  <calcPr calcId="191029"/>
</workbook>
</file>

<file path=xl/calcChain.xml><?xml version="1.0" encoding="utf-8"?>
<calcChain xmlns="http://schemas.openxmlformats.org/spreadsheetml/2006/main">
  <c r="B111" i="1" l="1"/>
  <c r="B110" i="1"/>
  <c r="B109" i="1"/>
  <c r="E102" i="1" l="1"/>
  <c r="E101" i="1" l="1"/>
  <c r="E100" i="1"/>
  <c r="E99" i="1"/>
  <c r="B113" i="1"/>
  <c r="C136" i="1" l="1"/>
  <c r="B136" i="1"/>
  <c r="B135" i="1"/>
  <c r="D135" i="1" s="1"/>
  <c r="D136" i="1" l="1"/>
  <c r="B148" i="1"/>
  <c r="B144" i="1"/>
  <c r="B143" i="1"/>
  <c r="C144" i="1"/>
  <c r="C143" i="1"/>
  <c r="D149" i="1" l="1"/>
  <c r="D148" i="1"/>
  <c r="D147" i="1"/>
  <c r="D146" i="1"/>
  <c r="D145" i="1"/>
  <c r="D144" i="1"/>
  <c r="D143" i="1"/>
  <c r="C59" i="3" l="1"/>
  <c r="C57" i="3"/>
  <c r="E164" i="1" l="1"/>
  <c r="E165" i="1"/>
  <c r="E166" i="1"/>
  <c r="E167" i="1"/>
  <c r="E168" i="1"/>
  <c r="B164" i="1" l="1"/>
  <c r="B165" i="1"/>
  <c r="B166" i="1"/>
  <c r="B167" i="1"/>
  <c r="B168" i="1"/>
  <c r="F4" i="3" l="1"/>
  <c r="D198" i="1" l="1"/>
  <c r="D199" i="1"/>
  <c r="D20" i="3" l="1"/>
  <c r="E20" i="3"/>
  <c r="F20" i="3"/>
  <c r="D21" i="3"/>
  <c r="E21" i="3"/>
  <c r="F21" i="3"/>
  <c r="C21" i="3"/>
  <c r="C20" i="3"/>
  <c r="C60" i="3" l="1"/>
  <c r="F195" i="1" s="1"/>
  <c r="C58" i="3"/>
  <c r="F41" i="3"/>
  <c r="H70" i="3" s="1"/>
  <c r="F40" i="3"/>
  <c r="H69" i="3" s="1"/>
  <c r="F39" i="3"/>
  <c r="F38" i="3"/>
  <c r="G70" i="3" s="1"/>
  <c r="F37" i="3"/>
  <c r="G69" i="3" s="1"/>
  <c r="F36" i="3"/>
  <c r="F35" i="3"/>
  <c r="F70" i="3" s="1"/>
  <c r="F34" i="3"/>
  <c r="F69" i="3" s="1"/>
  <c r="F33" i="3"/>
  <c r="F32" i="3"/>
  <c r="E70" i="3" s="1"/>
  <c r="F31" i="3"/>
  <c r="E69" i="3" s="1"/>
  <c r="F30" i="3"/>
  <c r="F29" i="3"/>
  <c r="D70" i="3" s="1"/>
  <c r="F28" i="3"/>
  <c r="D69" i="3" s="1"/>
  <c r="F27" i="3"/>
  <c r="F26" i="3"/>
  <c r="C70" i="3" s="1"/>
  <c r="F25" i="3"/>
  <c r="C69" i="3" s="1"/>
  <c r="F24" i="3"/>
  <c r="E41" i="3"/>
  <c r="E40" i="3"/>
  <c r="E39" i="3"/>
  <c r="E38" i="3"/>
  <c r="E37" i="3"/>
  <c r="E36" i="3"/>
  <c r="E35" i="3"/>
  <c r="E34" i="3"/>
  <c r="E33" i="3"/>
  <c r="E32" i="3"/>
  <c r="E31" i="3"/>
  <c r="E30" i="3"/>
  <c r="E29" i="3"/>
  <c r="E28" i="3"/>
  <c r="E27" i="3"/>
  <c r="E26" i="3"/>
  <c r="E25" i="3"/>
  <c r="E24" i="3"/>
  <c r="D41" i="3"/>
  <c r="D40" i="3"/>
  <c r="D39" i="3"/>
  <c r="D38" i="3"/>
  <c r="D37" i="3"/>
  <c r="D36" i="3"/>
  <c r="D35" i="3"/>
  <c r="D34" i="3"/>
  <c r="D33" i="3"/>
  <c r="D32" i="3"/>
  <c r="D31" i="3"/>
  <c r="D30" i="3"/>
  <c r="D29" i="3"/>
  <c r="D28" i="3"/>
  <c r="D27" i="3"/>
  <c r="D26" i="3"/>
  <c r="D25" i="3"/>
  <c r="D24" i="3"/>
  <c r="C41" i="3"/>
  <c r="C40" i="3"/>
  <c r="C39" i="3"/>
  <c r="C38" i="3"/>
  <c r="C37" i="3"/>
  <c r="C36" i="3"/>
  <c r="C35" i="3"/>
  <c r="C34" i="3"/>
  <c r="C33" i="3"/>
  <c r="C32" i="3"/>
  <c r="C31" i="3"/>
  <c r="C30" i="3"/>
  <c r="C29" i="3"/>
  <c r="C28" i="3"/>
  <c r="C27" i="3"/>
  <c r="C26" i="3"/>
  <c r="C25" i="3"/>
  <c r="C24" i="3"/>
  <c r="F11" i="3"/>
  <c r="F10" i="3"/>
  <c r="F9" i="3"/>
  <c r="E11" i="3"/>
  <c r="E10" i="3"/>
  <c r="E9" i="3"/>
  <c r="D11" i="3"/>
  <c r="D10" i="3"/>
  <c r="D9" i="3"/>
  <c r="C11" i="3"/>
  <c r="C10" i="3"/>
  <c r="C9" i="3"/>
  <c r="F6" i="3"/>
  <c r="F5" i="3"/>
  <c r="E6" i="3"/>
  <c r="E5" i="3"/>
  <c r="E4" i="3"/>
  <c r="D6" i="3"/>
  <c r="D5" i="3"/>
  <c r="D4" i="3"/>
  <c r="C6" i="3"/>
  <c r="C5" i="3"/>
  <c r="C4" i="3"/>
  <c r="D12" i="3" l="1"/>
  <c r="D64" i="3" s="1"/>
  <c r="F12" i="3"/>
  <c r="F64" i="3" s="1"/>
  <c r="F7" i="3"/>
  <c r="E12" i="3"/>
  <c r="E64" i="3" s="1"/>
  <c r="E7" i="3"/>
  <c r="E63" i="3" s="1"/>
  <c r="D7" i="3"/>
  <c r="D63" i="3" s="1"/>
  <c r="F17" i="3" l="1"/>
  <c r="F63" i="3"/>
  <c r="F65" i="3" s="1"/>
  <c r="D65" i="3"/>
  <c r="E65" i="3"/>
  <c r="C199" i="1" l="1"/>
  <c r="C198" i="1"/>
  <c r="A168" i="1"/>
  <c r="C168" i="1"/>
  <c r="D168" i="1"/>
  <c r="A167" i="1"/>
  <c r="C167" i="1"/>
  <c r="D167" i="1"/>
  <c r="F168" i="1" l="1"/>
  <c r="G168" i="1"/>
  <c r="G167" i="1"/>
  <c r="F167" i="1"/>
  <c r="D195" i="1"/>
  <c r="C195" i="1"/>
  <c r="E195" i="1"/>
  <c r="D26" i="1"/>
  <c r="D185" i="1"/>
  <c r="D14" i="3" l="1"/>
  <c r="D15" i="3"/>
  <c r="C7" i="3"/>
  <c r="C63" i="3" s="1"/>
  <c r="C12" i="3"/>
  <c r="C64" i="3" s="1"/>
  <c r="D16" i="3"/>
  <c r="B199" i="1"/>
  <c r="B198" i="1"/>
  <c r="F15" i="3" l="1"/>
  <c r="E15" i="3"/>
  <c r="E174" i="1" l="1"/>
  <c r="E173" i="1"/>
  <c r="D174" i="1"/>
  <c r="D173" i="1"/>
  <c r="C174" i="1"/>
  <c r="C173" i="1"/>
  <c r="B173" i="1"/>
  <c r="B174" i="1"/>
  <c r="F174" i="1" l="1"/>
  <c r="G173" i="1"/>
  <c r="F173" i="1"/>
  <c r="G174" i="1"/>
  <c r="C175" i="1"/>
  <c r="E175" i="1"/>
  <c r="C178" i="1" s="1"/>
  <c r="D175" i="1"/>
  <c r="B175" i="1"/>
  <c r="C15" i="3"/>
  <c r="F175" i="1" l="1"/>
  <c r="C179" i="1" s="1"/>
  <c r="G175" i="1"/>
  <c r="C166" i="1" l="1"/>
  <c r="D166" i="1"/>
  <c r="A166" i="1"/>
  <c r="C165" i="1"/>
  <c r="D165" i="1"/>
  <c r="A165" i="1"/>
  <c r="C164" i="1"/>
  <c r="D164" i="1"/>
  <c r="A164" i="1"/>
  <c r="F14" i="3"/>
  <c r="E58" i="1"/>
  <c r="C106" i="1" s="1"/>
  <c r="E57" i="1"/>
  <c r="C95" i="1" s="1"/>
  <c r="D58" i="1"/>
  <c r="D57" i="1"/>
  <c r="C58" i="1"/>
  <c r="C57" i="1"/>
  <c r="B58" i="1"/>
  <c r="B57" i="1"/>
  <c r="C16" i="3"/>
  <c r="C14" i="3"/>
  <c r="F164" i="1" l="1"/>
  <c r="G164" i="1"/>
  <c r="F58" i="1"/>
  <c r="F57" i="1"/>
  <c r="G57" i="1"/>
  <c r="G166" i="1"/>
  <c r="F166" i="1"/>
  <c r="G165" i="1"/>
  <c r="F165" i="1"/>
  <c r="G58" i="1"/>
  <c r="C17" i="3"/>
  <c r="B40" i="1" l="1"/>
  <c r="C107" i="1"/>
  <c r="B39" i="1"/>
  <c r="C96" i="1"/>
  <c r="B195" i="1"/>
  <c r="C185" i="1"/>
  <c r="E185" i="1"/>
  <c r="C186" i="1"/>
  <c r="D186" i="1"/>
  <c r="E186" i="1"/>
  <c r="B186" i="1"/>
  <c r="B185" i="1"/>
  <c r="F186" i="1" l="1"/>
  <c r="G185" i="1"/>
  <c r="F185" i="1"/>
  <c r="G186" i="1"/>
  <c r="D187" i="1"/>
  <c r="C187" i="1"/>
  <c r="E187" i="1"/>
  <c r="C75" i="1"/>
  <c r="D75" i="1"/>
  <c r="E75" i="1"/>
  <c r="C76" i="1"/>
  <c r="D76" i="1"/>
  <c r="E76" i="1"/>
  <c r="B76" i="1"/>
  <c r="B75" i="1"/>
  <c r="C72" i="1"/>
  <c r="D72" i="1"/>
  <c r="E72" i="1"/>
  <c r="C73" i="1"/>
  <c r="D73" i="1"/>
  <c r="E73" i="1"/>
  <c r="B73" i="1"/>
  <c r="B72" i="1"/>
  <c r="C69" i="1"/>
  <c r="D69" i="1"/>
  <c r="E69" i="1"/>
  <c r="C70" i="1"/>
  <c r="D70" i="1"/>
  <c r="E70" i="1"/>
  <c r="B70" i="1"/>
  <c r="B69" i="1"/>
  <c r="C66" i="1"/>
  <c r="D66" i="1"/>
  <c r="E66" i="1"/>
  <c r="C67" i="1"/>
  <c r="D67" i="1"/>
  <c r="E67" i="1"/>
  <c r="B67" i="1"/>
  <c r="B66" i="1"/>
  <c r="C63" i="1"/>
  <c r="D63" i="1"/>
  <c r="E63" i="1"/>
  <c r="C64" i="1"/>
  <c r="D64" i="1"/>
  <c r="E64" i="1"/>
  <c r="B64" i="1"/>
  <c r="B63" i="1"/>
  <c r="D60" i="1"/>
  <c r="E60" i="1"/>
  <c r="E61" i="1"/>
  <c r="B61" i="1"/>
  <c r="C61" i="1"/>
  <c r="D61" i="1"/>
  <c r="C60" i="1"/>
  <c r="B60" i="1"/>
  <c r="D29" i="1"/>
  <c r="E29" i="1"/>
  <c r="E26" i="1"/>
  <c r="D25" i="1"/>
  <c r="E25" i="1"/>
  <c r="D24" i="1"/>
  <c r="E24" i="1"/>
  <c r="D22" i="1"/>
  <c r="E22" i="1"/>
  <c r="D21" i="1"/>
  <c r="E21" i="1"/>
  <c r="D20" i="1"/>
  <c r="E20" i="1"/>
  <c r="C29" i="1"/>
  <c r="B29" i="1"/>
  <c r="C26" i="1"/>
  <c r="B26" i="1"/>
  <c r="C25" i="1"/>
  <c r="B25" i="1"/>
  <c r="C24" i="1"/>
  <c r="B24" i="1"/>
  <c r="C22" i="1"/>
  <c r="B22" i="1"/>
  <c r="C21" i="1"/>
  <c r="B21" i="1"/>
  <c r="C20" i="1"/>
  <c r="B20" i="1"/>
  <c r="D23" i="1"/>
  <c r="F20" i="1" l="1"/>
  <c r="F52" i="1" s="1"/>
  <c r="G21" i="1"/>
  <c r="G22" i="1"/>
  <c r="F24" i="1"/>
  <c r="F53" i="1" s="1"/>
  <c r="F64" i="1"/>
  <c r="F67" i="1"/>
  <c r="F70" i="1"/>
  <c r="F73" i="1"/>
  <c r="F76" i="1"/>
  <c r="F63" i="1"/>
  <c r="F66" i="1"/>
  <c r="F69" i="1"/>
  <c r="F72" i="1"/>
  <c r="F75" i="1"/>
  <c r="F61" i="1"/>
  <c r="F29" i="1"/>
  <c r="F60" i="1"/>
  <c r="F187" i="1"/>
  <c r="G20" i="1"/>
  <c r="F25" i="1"/>
  <c r="F21" i="1"/>
  <c r="G26" i="1"/>
  <c r="F26" i="1"/>
  <c r="F22" i="1"/>
  <c r="G187" i="1"/>
  <c r="G61" i="1"/>
  <c r="G60" i="1"/>
  <c r="G70" i="1"/>
  <c r="G75" i="1"/>
  <c r="G73" i="1"/>
  <c r="G25" i="1"/>
  <c r="G66" i="1"/>
  <c r="G64" i="1"/>
  <c r="G69" i="1"/>
  <c r="G76" i="1"/>
  <c r="G63" i="1"/>
  <c r="G29" i="1"/>
  <c r="G67" i="1"/>
  <c r="G72" i="1"/>
  <c r="E53" i="1"/>
  <c r="G24" i="1"/>
  <c r="E65" i="1"/>
  <c r="C127" i="1" s="1"/>
  <c r="B65" i="1"/>
  <c r="C65" i="1"/>
  <c r="E68" i="1"/>
  <c r="C132" i="1" s="1"/>
  <c r="E74" i="1"/>
  <c r="C152" i="1" s="1"/>
  <c r="D68" i="1"/>
  <c r="C71" i="1"/>
  <c r="D74" i="1"/>
  <c r="C77" i="1"/>
  <c r="C59" i="1"/>
  <c r="D62" i="1"/>
  <c r="D59" i="1"/>
  <c r="D53" i="1"/>
  <c r="D52" i="1"/>
  <c r="E62" i="1"/>
  <c r="C120" i="1" s="1"/>
  <c r="E71" i="1"/>
  <c r="C139" i="1" s="1"/>
  <c r="E77" i="1"/>
  <c r="C157" i="1" s="1"/>
  <c r="D65" i="1"/>
  <c r="C68" i="1"/>
  <c r="D71" i="1"/>
  <c r="C74" i="1"/>
  <c r="D77" i="1"/>
  <c r="E52" i="1"/>
  <c r="E59" i="1"/>
  <c r="F59" i="1" l="1"/>
  <c r="F74" i="1"/>
  <c r="F68" i="1"/>
  <c r="F77" i="1"/>
  <c r="F71" i="1"/>
  <c r="F65" i="1"/>
  <c r="G77" i="1"/>
  <c r="G52" i="1"/>
  <c r="G62" i="1"/>
  <c r="G74" i="1"/>
  <c r="G53" i="1"/>
  <c r="G65" i="1"/>
  <c r="G59" i="1"/>
  <c r="G71" i="1"/>
  <c r="G68" i="1"/>
  <c r="B46" i="1" l="1"/>
  <c r="C158" i="1"/>
  <c r="B45" i="1"/>
  <c r="C153" i="1"/>
  <c r="B44" i="1"/>
  <c r="C140" i="1"/>
  <c r="B43" i="1"/>
  <c r="C133" i="1"/>
  <c r="B42" i="1"/>
  <c r="C128" i="1"/>
  <c r="E14" i="3"/>
  <c r="D28" i="1" s="1"/>
  <c r="C28" i="1"/>
  <c r="B28" i="1"/>
  <c r="E16" i="3"/>
  <c r="D30" i="1" s="1"/>
  <c r="F16" i="3"/>
  <c r="E30" i="1" s="1"/>
  <c r="E28" i="1"/>
  <c r="F28" i="1" l="1"/>
  <c r="F54" i="1" s="1"/>
  <c r="G30" i="1"/>
  <c r="E54" i="1"/>
  <c r="G28" i="1"/>
  <c r="D17" i="3"/>
  <c r="C31" i="1" s="1"/>
  <c r="B23" i="1"/>
  <c r="C27" i="1"/>
  <c r="C23" i="1"/>
  <c r="B27" i="1"/>
  <c r="B31" i="1"/>
  <c r="E23" i="1"/>
  <c r="E31" i="1"/>
  <c r="B34" i="1" s="1"/>
  <c r="E27" i="1"/>
  <c r="E17" i="3"/>
  <c r="D31" i="1" s="1"/>
  <c r="D27" i="1"/>
  <c r="D54" i="1"/>
  <c r="F31" i="1" l="1"/>
  <c r="B35" i="1" s="1"/>
  <c r="F27" i="1"/>
  <c r="G23" i="1"/>
  <c r="F23" i="1"/>
  <c r="G27" i="1"/>
  <c r="G31" i="1"/>
  <c r="G54" i="1"/>
  <c r="A28" i="1"/>
  <c r="B187" i="1"/>
  <c r="B59" i="1" l="1"/>
  <c r="A77" i="1"/>
  <c r="A70" i="1"/>
  <c r="A71" i="1"/>
  <c r="A72" i="1"/>
  <c r="A73" i="1"/>
  <c r="A74" i="1"/>
  <c r="A75" i="1"/>
  <c r="A76" i="1"/>
  <c r="A61" i="1"/>
  <c r="A62" i="1"/>
  <c r="A63" i="1"/>
  <c r="A64" i="1"/>
  <c r="A65" i="1"/>
  <c r="A66" i="1"/>
  <c r="A67" i="1"/>
  <c r="A68" i="1"/>
  <c r="A69" i="1"/>
  <c r="A60" i="1"/>
  <c r="C30" i="1"/>
  <c r="F30" i="1" s="1"/>
  <c r="C54" i="1"/>
  <c r="B30" i="1"/>
  <c r="B54" i="1"/>
  <c r="C53" i="1"/>
  <c r="C52" i="1"/>
  <c r="B52" i="1"/>
  <c r="B53" i="1"/>
  <c r="A31" i="1"/>
  <c r="A30" i="1"/>
  <c r="A29" i="1"/>
  <c r="A54" i="1"/>
  <c r="A27" i="1"/>
  <c r="A26" i="1"/>
  <c r="A25" i="1"/>
  <c r="A24" i="1"/>
  <c r="A53" i="1" s="1"/>
  <c r="A23" i="1"/>
  <c r="A22" i="1"/>
  <c r="A21" i="1"/>
  <c r="A20" i="1"/>
  <c r="A52" i="1" s="1"/>
  <c r="B71" i="1" l="1"/>
  <c r="B68" i="1"/>
  <c r="B62" i="1"/>
  <c r="C62" i="1"/>
  <c r="F62" i="1" s="1"/>
  <c r="B77" i="1"/>
  <c r="B74" i="1"/>
  <c r="C65" i="3"/>
  <c r="B41" i="1" l="1"/>
  <c r="C121" i="1"/>
</calcChain>
</file>

<file path=xl/sharedStrings.xml><?xml version="1.0" encoding="utf-8"?>
<sst xmlns="http://schemas.openxmlformats.org/spreadsheetml/2006/main" count="427" uniqueCount="275">
  <si>
    <t>időszak:</t>
  </si>
  <si>
    <t>Magyar Elektrotechnikai Egyesület</t>
  </si>
  <si>
    <t>A gazdálkodást jellemző főbb adatok:</t>
  </si>
  <si>
    <t>eltérés</t>
  </si>
  <si>
    <t>Bevételek</t>
  </si>
  <si>
    <t>Kiadások</t>
  </si>
  <si>
    <t>Egyenleg</t>
  </si>
  <si>
    <t>Eredmény</t>
  </si>
  <si>
    <t>adatok EFt-ban</t>
  </si>
  <si>
    <t>Határozati javaslat:</t>
  </si>
  <si>
    <t>Bevétel összesen</t>
  </si>
  <si>
    <t>Tanfolyam</t>
  </si>
  <si>
    <t>Jegyzet</t>
  </si>
  <si>
    <t>Rendezvény</t>
  </si>
  <si>
    <t>Szakértői munka</t>
  </si>
  <si>
    <t>Elektrotechnika</t>
  </si>
  <si>
    <t>Tanfolyamok</t>
  </si>
  <si>
    <t>Jegyzetek</t>
  </si>
  <si>
    <t>Szakértői munkák</t>
  </si>
  <si>
    <t>Rendezvények</t>
  </si>
  <si>
    <t>Gazdálkodás fő adatai:</t>
  </si>
  <si>
    <t>Tevékenységek</t>
  </si>
  <si>
    <t>Sorszám</t>
  </si>
  <si>
    <t>Megnevezés</t>
  </si>
  <si>
    <t>/////////////////////////////////////////</t>
  </si>
  <si>
    <t>Alaptevékenység közhasznú bevételei</t>
  </si>
  <si>
    <t>Alaptevékenység nem közhasznú bevételei</t>
  </si>
  <si>
    <t>Vállalkozási tevékenység bevételei</t>
  </si>
  <si>
    <t>----------------------------------------------</t>
  </si>
  <si>
    <t>Alaptevékenység közhasznú ráfordításai</t>
  </si>
  <si>
    <t>Alaptevékenységek nem közhasznú ráfordításai</t>
  </si>
  <si>
    <t>Vállalkozási ráfordítások</t>
  </si>
  <si>
    <t>Ráfordítások</t>
  </si>
  <si>
    <t>Alaptevékenység közhasznú eredménye</t>
  </si>
  <si>
    <t>Alaptevékenység nem közhasznú eredménye</t>
  </si>
  <si>
    <t>Vállalkozási tevékenység eredménye</t>
  </si>
  <si>
    <t>xxxxxxxxxxxxxxxxxxxxxxxxxxxxxxxx</t>
  </si>
  <si>
    <t>Alaptevékenység közhasznú eredmény részletezése</t>
  </si>
  <si>
    <t>------------------</t>
  </si>
  <si>
    <t>Közhasznú tanfolyamok bevétele</t>
  </si>
  <si>
    <t>Közhasznú tanfolyamok ráfordítása</t>
  </si>
  <si>
    <t>Közhasznú tanfolyamok eredménye</t>
  </si>
  <si>
    <t>Közhasznú jegyzetek bevétele</t>
  </si>
  <si>
    <t>Közhasznú jegyzetek ráfordítása</t>
  </si>
  <si>
    <t>Közhasznú jegyzetek eredménye</t>
  </si>
  <si>
    <t>Közhasznú szakértői munkák bevétele</t>
  </si>
  <si>
    <t>Közhasznú szakértői munkák ráfordítása</t>
  </si>
  <si>
    <t>Közhasznú szakértői munkák egyenlege</t>
  </si>
  <si>
    <t>Közhasznú rendezvények bevétele</t>
  </si>
  <si>
    <t>Közhasznú rendezvények ráfordítása</t>
  </si>
  <si>
    <t>Közhasznú rendezvények eredménye</t>
  </si>
  <si>
    <t>Elektrotechnika egyenlege</t>
  </si>
  <si>
    <t>Közhasznú weboldalak bevétele</t>
  </si>
  <si>
    <t>Közhasznú weboldalak ráfordítása</t>
  </si>
  <si>
    <t>Közhasznú weboldalak eredménye</t>
  </si>
  <si>
    <t>xxxxxxxxxxxxxxxxxxxxxxxxxxxxxxxxx</t>
  </si>
  <si>
    <t>MEE Bál eredménye</t>
  </si>
  <si>
    <t>xxxxxxxxxxxxxxxxxxxxxxxxxxxxxxx</t>
  </si>
  <si>
    <t>////////////////////////////////////////////////</t>
  </si>
  <si>
    <t>Kiemelt projektek eredménye</t>
  </si>
  <si>
    <t>Vándorgyűlés eredménye</t>
  </si>
  <si>
    <t>Mi a pálya? eredménye</t>
  </si>
  <si>
    <t>///////////////////////////////////</t>
  </si>
  <si>
    <t>Szervezeti struktúra szerinti megoszlás</t>
  </si>
  <si>
    <t>////////////////////////////////////////</t>
  </si>
  <si>
    <t>Diagram 1. adatai</t>
  </si>
  <si>
    <t>Ráfordítás összesen</t>
  </si>
  <si>
    <t>Eredmény összesen</t>
  </si>
  <si>
    <t>Alaptevékenység közhasznú eredményének részletezése</t>
  </si>
  <si>
    <t>Közhasznú általános bevételek</t>
  </si>
  <si>
    <t>Közhasznú általános ráfordítások</t>
  </si>
  <si>
    <t>Közhasznú általános eredmény</t>
  </si>
  <si>
    <t>////////////////////////////////////////////</t>
  </si>
  <si>
    <t>Diagram 2. adatai</t>
  </si>
  <si>
    <t>VÁLLALKOZÁSI TEVÉKENYSÉG EREDMÉNYÉT BEFOLYÁSOLÓ FŐBB TÉNYEZŐK</t>
  </si>
  <si>
    <t>Központ</t>
  </si>
  <si>
    <t>Reg.szervetek</t>
  </si>
  <si>
    <t>Közvetett költségek arányos része</t>
  </si>
  <si>
    <t>Alaptevékenység közhasznú általános bevételei:</t>
  </si>
  <si>
    <t>Alaptevékenység közhasznú általános ráfordításai:</t>
  </si>
  <si>
    <t>Alaptevékenység, de nem közhasznú</t>
  </si>
  <si>
    <t xml:space="preserve"> Alaptevékenység Közhasznú</t>
  </si>
  <si>
    <t>Vándorgyűlés ASZ:2.6.6</t>
  </si>
  <si>
    <t>"Mi a pálya?" ASZ:2.6.1</t>
  </si>
  <si>
    <t>Védelmi és Irányítástechnikai Fórum ASZ:2.6.6</t>
  </si>
  <si>
    <t>VHTSZ szakmai napok ASZ:2.6.6</t>
  </si>
  <si>
    <t>Elektrotechnika ASZ: 2.5</t>
  </si>
  <si>
    <t>Jegyzetek ASZ:2.6.1</t>
  </si>
  <si>
    <t>Szakértői munka (eseti, de általában ASZ:2.5)</t>
  </si>
  <si>
    <t>mee.hu ASZ:2.5</t>
  </si>
  <si>
    <t>MEE Bál ASZ:2.10</t>
  </si>
  <si>
    <t>* Tájékoztató a MEE tevékenységeinek besorolásáról:</t>
  </si>
  <si>
    <t xml:space="preserve">Terület+üzem </t>
  </si>
  <si>
    <t>Szakmai szervezetek</t>
  </si>
  <si>
    <t>Akciók</t>
  </si>
  <si>
    <t>KÖLTSÉGNEMEK MEGNEVEZÉSE</t>
  </si>
  <si>
    <t>Egyéni tagdíj</t>
  </si>
  <si>
    <t>Jogi tagdíj</t>
  </si>
  <si>
    <t>Egyéb bevétel (Támogatások, pályázatok, kamat, tanulmányút hozzájárulás)</t>
  </si>
  <si>
    <t>Alaptevékenység közhasznú bevételei összesen</t>
  </si>
  <si>
    <t>Alaptevékenység közhasznú közvetett ráfordításai</t>
  </si>
  <si>
    <t>Írószer, nyomtatvány</t>
  </si>
  <si>
    <t>Üzemanyag</t>
  </si>
  <si>
    <t>Egy éven belül elhasználódó ktg.</t>
  </si>
  <si>
    <t>Egyéb ktg.</t>
  </si>
  <si>
    <t>Szállítás, rakodás</t>
  </si>
  <si>
    <t>karbantartás, javítás</t>
  </si>
  <si>
    <t>Biztosítási díj</t>
  </si>
  <si>
    <t>Kommunikáció (Posta, telefon, internet)</t>
  </si>
  <si>
    <t>Könyvelés, könyvvizsgálat, ügyvéd</t>
  </si>
  <si>
    <t>Egyéb szolg. (IT, stb)</t>
  </si>
  <si>
    <t>Társadalmi jutalom, pályázat</t>
  </si>
  <si>
    <t>Munkabér és járulékai</t>
  </si>
  <si>
    <t>Megbízási díj és járulékai</t>
  </si>
  <si>
    <t>Reprezentáció</t>
  </si>
  <si>
    <t>Marketing</t>
  </si>
  <si>
    <t>Tanulmányút</t>
  </si>
  <si>
    <t>Ingatlan ráfordításai</t>
  </si>
  <si>
    <t>Közhasznú eredmény részletezés</t>
  </si>
  <si>
    <t>Közhasznú bevételek</t>
  </si>
  <si>
    <t>Közhasznú ráfordítások</t>
  </si>
  <si>
    <t>Közhasznú eredmény</t>
  </si>
  <si>
    <t>Tanfolyam   Bevétel</t>
  </si>
  <si>
    <t>Jegyzetek, kiadványok   Bevétel</t>
  </si>
  <si>
    <t>Szakértői munka Bevétel</t>
  </si>
  <si>
    <t>Rendezvény Bevétel</t>
  </si>
  <si>
    <t>Elektrotechnika Bevétel</t>
  </si>
  <si>
    <t>Honlap Bevétel</t>
  </si>
  <si>
    <t>Projektek Bevétele</t>
  </si>
  <si>
    <t>Közhasznú eredmény összesen</t>
  </si>
  <si>
    <t>Bevétel</t>
  </si>
  <si>
    <t>Nem közhasznú eredmény részletei</t>
  </si>
  <si>
    <t>Vállalkozás</t>
  </si>
  <si>
    <t>///////////////////////////////////////////////////////////////////////////////////////////////////////////////////////////////////////////////////////////////////////////////////////////////////////////</t>
  </si>
  <si>
    <t>Szakmai Szervezetek</t>
  </si>
  <si>
    <t>InfoShow</t>
  </si>
  <si>
    <t xml:space="preserve">"---------------------------------------------- </t>
  </si>
  <si>
    <t>Elektrotechnika bevétele</t>
  </si>
  <si>
    <t>Elektrotechnika ráfordítása</t>
  </si>
  <si>
    <t>Védelmes konferencia eredménye</t>
  </si>
  <si>
    <t>Egyéb kiadás (écs)</t>
  </si>
  <si>
    <t>Ráfordítás</t>
  </si>
  <si>
    <t>Gazdálkodást befolyásoló tényezők, kockázatok</t>
  </si>
  <si>
    <t>Teljes MEE</t>
  </si>
  <si>
    <t>Alaptevékenység nem közhasznú eredmény részletezése -&gt; lást 5 / 10 /15 sor</t>
  </si>
  <si>
    <t>Vállalkozási tevékenység eredményének részletezése  -&gt; lást 6 / 11/ 16 sor</t>
  </si>
  <si>
    <t>ALAPTEVÉKENYSÉG NEM KÖZHASZNÚ EREDMÉNYÉT BEFOLYÁSOLÓ FŐBB TÉNYEZŐK</t>
  </si>
  <si>
    <t>Közvetett ktg. Arányosított része</t>
  </si>
  <si>
    <t>Kiegészítő információk</t>
  </si>
  <si>
    <t>Vevő követelések összege</t>
  </si>
  <si>
    <t>Szállítói kötelezettségek összege:</t>
  </si>
  <si>
    <t>Vevő követelések összege:</t>
  </si>
  <si>
    <t>Szállítói kötelezettségek összege</t>
  </si>
  <si>
    <t>Összeg (EFt)</t>
  </si>
  <si>
    <t>Áramkapocs.hu</t>
  </si>
  <si>
    <t>Infoshow eredménye</t>
  </si>
  <si>
    <t>Honlap, MEEnet</t>
  </si>
  <si>
    <t>Honlap, Elektronikus kiadói tevékenység - #MEEnet</t>
  </si>
  <si>
    <t>aramkapocs.hu ASZ:2.7
#MEEnet ASZ:2.5</t>
  </si>
  <si>
    <r>
      <t xml:space="preserve">Az egyszerűsített éves beszámoló alapján a megnevezés: </t>
    </r>
    <r>
      <rPr>
        <b/>
        <sz val="11"/>
        <rFont val="Calibri"/>
        <family val="2"/>
        <charset val="238"/>
        <scheme val="minor"/>
      </rPr>
      <t>Alaptevékenység</t>
    </r>
  </si>
  <si>
    <r>
      <t>Egyszerűsített éves beszámoló alapján a megnevezés:</t>
    </r>
    <r>
      <rPr>
        <b/>
        <sz val="11"/>
        <rFont val="Calibri"/>
        <family val="2"/>
        <charset val="238"/>
        <scheme val="minor"/>
      </rPr>
      <t xml:space="preserve"> Vállalkozási tevékenység</t>
    </r>
  </si>
  <si>
    <t>Ebből lejárt (EFt)</t>
  </si>
  <si>
    <t>Összesen (EFt)</t>
  </si>
  <si>
    <t>tény</t>
  </si>
  <si>
    <t>Utazási ktg. Téríés</t>
  </si>
  <si>
    <t>Személyi jellengyű egyéb kifizetés</t>
  </si>
  <si>
    <t>Alaptevékenység közhasznú közvetlen erdményei</t>
  </si>
  <si>
    <t>Közvetett ktgek arányosított része</t>
  </si>
  <si>
    <t>Központ tény</t>
  </si>
  <si>
    <t>Regisztrált tagságú szervezetek tény (terület+üzem)</t>
  </si>
  <si>
    <t>Szakmai szervezetek tény</t>
  </si>
  <si>
    <t>Akciók tény</t>
  </si>
  <si>
    <t>ALAPTEVÉKENYSÉG KÖZHASZNÚ EREDMÉNYÉT BEFOLYÁSOLÓ FŐBB TÉNYEZŐK</t>
  </si>
  <si>
    <t>** Tájékoztató a MEE költség megosztásáról:</t>
  </si>
  <si>
    <t>Költség megosztás hatása: Az Egyesület működési sajátossága a költség arányosítás. Ennek az év végi könyvelési folyamatnak a során az általános költségeket a tevékenységekre ( alapcél szerinti, ebből közhasznú illetve vállalkozási tevékenységekre) a bevételek arányában kell felosztani. Egyesületi szinten eredmény módosító hatása nincsen. A működési költségek azonos összeggel csökkennek mint amennyivel a Nem közhasznú és Vállalkozási költségek nőnek.</t>
  </si>
  <si>
    <t>Pénzügyi terv és beszámoló (EFt)</t>
  </si>
  <si>
    <t>Adatok EFt-ban</t>
  </si>
  <si>
    <t xml:space="preserve"> Az Egyesület gazdálkodása és pénzügyi helyzete stabil.</t>
  </si>
  <si>
    <t>2022 tény</t>
  </si>
  <si>
    <t>Beszámoló az Egyesület gazdálkodásáról</t>
  </si>
  <si>
    <t>Rendezvény neve</t>
  </si>
  <si>
    <t>Eltérés oka</t>
  </si>
  <si>
    <t>Vándorgyűlés</t>
  </si>
  <si>
    <t>Általános rendezvény költségek</t>
  </si>
  <si>
    <t>Küldöttgyűlés</t>
  </si>
  <si>
    <t>Országos Elnök Titkári Találkozó</t>
  </si>
  <si>
    <t>Mi a pálya?</t>
  </si>
  <si>
    <t>Több kisebb szervezeti rendezvény</t>
  </si>
  <si>
    <t>Eltérés eredmény (MFt)</t>
  </si>
  <si>
    <t>Eredmények megbontása főbb tételenként</t>
  </si>
  <si>
    <t>Bankköltség</t>
  </si>
  <si>
    <t>2023 terv</t>
  </si>
  <si>
    <t>2023 várható</t>
  </si>
  <si>
    <t>2023 évi tény</t>
  </si>
  <si>
    <t>2023 tény</t>
  </si>
  <si>
    <t>2023 tény - 2023 terv</t>
  </si>
  <si>
    <t>2023 tény- 2023 várható</t>
  </si>
  <si>
    <t>2023 évi tény eredmény</t>
  </si>
  <si>
    <t>MFt</t>
  </si>
  <si>
    <t>2023 évi tény 0,0 MFt a 2023 évi tervhez képest +0 MFt</t>
  </si>
  <si>
    <t>2023 tény adatok</t>
  </si>
  <si>
    <t>Kiegészítő információk 2023.12.31-i állapotról</t>
  </si>
  <si>
    <t>Ebből nyitott 2023.04.26-án(EFt)</t>
  </si>
  <si>
    <t>Egyesületi Elnökség  xx/2024 számú határozatával egyhangúlag elfogadja a MEE 2023. évi gazdálkodásáról készült jelentést.</t>
  </si>
  <si>
    <t xml:space="preserve">MFt </t>
  </si>
  <si>
    <t>Közhasznú általános bevételek növekedése</t>
  </si>
  <si>
    <t>Közhasznú általános ráfordítások növekedése</t>
  </si>
  <si>
    <t>Tanfolyamok  eredményének növekedése</t>
  </si>
  <si>
    <t>Jegyzetek eredményeinek növekedése</t>
  </si>
  <si>
    <t>Szakértői munkák eredményének növekedése</t>
  </si>
  <si>
    <t>Rendezvények eredményének növekedése</t>
  </si>
  <si>
    <t>Honlapok elektronikus kiadói tevékenységek eredményének csökkenése</t>
  </si>
  <si>
    <t>2023 évi tervhez képest</t>
  </si>
  <si>
    <t>a 2023 évi tervhez képest</t>
  </si>
  <si>
    <t>2023 terv eredmény (MFt)</t>
  </si>
  <si>
    <t>2023 tény eredmény (MFt)</t>
  </si>
  <si>
    <t>Szervezeti struktúra szerinti eredmény megoszlás (Eft)</t>
  </si>
  <si>
    <t>MFt-tal magasabb</t>
  </si>
  <si>
    <t>Munka neve (EFt)</t>
  </si>
  <si>
    <t>Az árbevételt generáló rendezvényeken rekord számú látogató vett részt. Vándogyűlés 1103 fő; VIF- Védelmi és Irányítástechnikai Fórum 306 fő. Ezen rendezvények ellensúlyozták a Mi a pálya? eseménysorozat tervezettnél magasabb veszteségét.</t>
  </si>
  <si>
    <t>teljes év</t>
  </si>
  <si>
    <t>Főbb projektek eredményei:</t>
  </si>
  <si>
    <t>M62 - Különböző új hálózatszerelési technológiák elsajátítására alkalmas új oktatási anyag és oktató szoftver</t>
  </si>
  <si>
    <t>M65 - Munkavédelmi tudás transzfer</t>
  </si>
  <si>
    <t>Többi szervezet</t>
  </si>
  <si>
    <t>Ezekből nyitott 2023.04.16-án (EFt)</t>
  </si>
  <si>
    <t>Védelmi, és Irányítástechnikai Konferencia (VIF)</t>
  </si>
  <si>
    <t>Rekord számú résztvevő (1103 fő), és  kiállító vett részt a rendezvényen, telt házas rendezvényre több jelentkezést nem tudtunk fogadni. Országosan már csak 3 helyszín alkalmas a rendezvény befogadására.</t>
  </si>
  <si>
    <t>Azok a költségek jelennek meg itt, melyek több rendezvényhez is kapcsolódnak pl.: általános online fejlesztések ( jelentkezési felületek), rendezvény eszközök értékcsökkenése.</t>
  </si>
  <si>
    <t>Rekord számú résztvevő jelentkezett a rendezvényre
(306 fő)</t>
  </si>
  <si>
    <t>A tervezettnél magasabb költségek összetevői: Új munkaerő felvételhez kapcsolódó külsős fejvadász cég díjazása, pénzügyi adminisztratív külsős szolgáltatás díjazása, Cobra support funkció folyamatos működtetése, TAR fejlesztés díjazása, MAIT tagok nemzetközi konferencián való részvételének díjai.</t>
  </si>
  <si>
    <t>Bérhez kapcsolódó prémium kifizetések kisebb létszámmal, és összegben kerültek betervezésre.</t>
  </si>
  <si>
    <t>Többlet költséget a tagtoborzáshoz kapcsolódó marketing anyagok, valamint az intenzívebb szervezeti élethez kapcsolódó reprezentációs költségek okozzák.</t>
  </si>
  <si>
    <t>Biztonságos tervezés alapja, a magas energia árakkal történő tervezés volt, melyhez képest alacsonyabb árat kellett a valóságban fizetnünk.</t>
  </si>
  <si>
    <t>A tervezés során  normál üzletmenettel számoltunk a 2023-es évre vonatkozóan, ami a rendezvények és programok személyes részvétellel történő megvalósíthatóságát tételezte fel.  A tervezett események rendben, hiánytalanul megvalósultak, pénzügyileg a tervezetthez képest jelentősen jobb eredménnyel.</t>
  </si>
  <si>
    <t>Új vevők, együttműködő partnerek csatlakoztak a projektekhez, akik többlet bevételt eredményeztek.</t>
  </si>
  <si>
    <t xml:space="preserve"> - A 2022 év elején kiadott VBF (Villamos Biztonsági Felülvizsgálók) kézikönyve iránti kimagasló kereslet generálja a jobb eredményt, mely a nagyobb eladott mennyiségből és ehhez kapcsolódóan az utánnyomások adta alacsonyabb önköltségből áll össze. Az új könyv az Érintésvédelmi Felülvizsgálók és az Erősáramú Berendezések Felülvizsgáló kézikönyv összevonásából jött létre, melyre azért volt szükség, hogy a felnőttképzés megváltozott tematikájához igazodjon. </t>
  </si>
  <si>
    <t>A rendezvényhez kapcsolódó költségek növekedtek, mint terembérlet, vagy catering szolgáltatás.</t>
  </si>
  <si>
    <t>Megújult erőforrásokkal került megrendezésre a Mi a pálya? rendezvény sorozat. Új szervezői csapat alakult, a szervezeti vezetők bevonásával, a MEE Elnök vezetésével. Idén vett részt az eddigi legtöbb gyerek és kiállítói a  helyszíneken. 
A rendezvény a MEE közhasznú tevékenységének kiemelt projektje, negatív eredményére nem veszteségként kell tekinteni, hanem a társadalmi felelősségvállalás ráfordításaként.</t>
  </si>
  <si>
    <t>Kockázatok:
- Piaci gazdasági környezet bizonytalansága (infláció, energia) - infláció okozta áremelkedést részben tovább tudtuk hárítani, pl. a rendezvény jelentkezők szállás költségei.
- Felnőttképzés verseny piacának változása (saját képzőközpontok kialakítása) - valóban elindult ilyen irányba a piac, vannak olyan tanfolyamok, amikre csökkent a kereslet. Erre válaszul a MEE több erőforrást fektetett a portfólió átalakításába, pl. FAM, KOS képzések elindítása.
- Jegyzetek interaktívvá tétele, digitalizációja - a piac jelenleg nem mozdul ebbe az irányba. Mind a saját képzéseinken, mind a piacon tevékenykedő képző intézmények továbbra is elsődlegesen a könyv formátumú tananyagot preferálják, javasolják a hallgatóknak. Tanulni a nyomtatott könyvekből szeretnek.
Lehetőségek:
- Mi a Pálya? pályázatok - Összesen 3 pályázat került beadásra, melyek közül egyet negatív eredménnyel elutasítottak, kettő pályázat elbírálás alatt van.
- KOS vizsgáztató és egységes országos nyilvántartó rendszer - KOS rendszer bevezetése folyamatban van, a 2023-as évben az előkészületi munkák folytak, a rendszer indulás pénzügyi eredménye csak a 2024-es évben fog realizálódni.
- Befektetési lehetőségek, további tőke gyűjtés, likvid pénzeszközök további csökkentése - A befektetési állomány folyamatosan növekszik, döntés támogatásképpen a Szervezetek számára a Központ folyamat és rendszertámogatási fejlesztéseket végez. 
-Elektrotechnika hirdetési bevételek növelése - 2023-ban nem valósult meg, 2024-ben cél az összes média felületünk egységes kezelésének, értékesítésének kialakítása.
- Online felületek hirdetési bevételeinek növelése - lásd előző sor
- Fizetős online rendezvények - 2023-ban nem valósultak meg, vezetői döntést igényel, hogy valós cél-e a fizetős szakmai online tartalmak készítése, vagy nonprofit tevékenységünk részét kell képezzék, és ingyenesen biztosítják a szakma fejlesztése céljából. 
- Jegyzetek digitalizációja - a piac jelenleg nem mozdul ebbe az irányba. Tanulni a nyomtatott könyvekből szeretnek.
- Elmaradó tanulmányutak ktg. megtakarítása - nem valósult meg, 2023-ban sosem látott mennyiségben és értékben mentek tanulmányútra a szervezetek.
Pénzügyi lehetőségeken kívüli célok prioritásba helyezése (Céltartalék képzés?)
-Tagtoborzás - rendezvényeinken MEE tagtoborzás valósult meg (kb. 100 új tag került regisztrálásra, az aktív korosztályból)
- Céltartalék: nemzetközi kapcsolatok, fiatalítás tagtoborzás, közösségi élet támogatása- programokra céltartalék képzés történt</t>
  </si>
  <si>
    <t>Nyíregyháza és Paks kiemelkedő tanfolyamszervező tevékenysége nem csak kompenzálja a többi szervezet meg nem valósult képzéseit, hanem a teljes eredményt is jelentősen megemeli. Hosszabb, nyereségesebb tanfolyamok kerültek megvalósításra vidéken.</t>
  </si>
  <si>
    <t>A Központ a tervezettnél jobb eredményt ért el. Portfólióváltozás történt a képzések tekintetében év közben. Rövidebb tanfolyamokra van igény a piacon, ami arányosan magasabb adminisztratív munkát igényel, de a darabszám növekedés plusz eredményt hozott.
Egyéb információ: Új, a képzésekhez kapcsolódó tevékenységek indultak el, melyek eredménye csak a 2024-es évben jelenik majd meg, ezek a KOS (Közös oszlopsoros) munkavégzéshez kapcsolódó nyilvántartó, vizsgáztató rendszer-ezen feladatokat az összes DSO közös kérése alapján MEE látja el. A MEE-nek szintén koordinátori szerepe van az Iparági egységes tananyag fejlesztésben, melyet a DSO-k felkérésére lát el. Ezek a feladatok jelentős erőforrást lekötést jelentettek a Központban 2023-ban a jelenlegi alkalmazotti létszám tekintetében.</t>
  </si>
  <si>
    <t>szervezetek részére befizetett tanulmányút hozzájárulás</t>
  </si>
  <si>
    <t>Befektetések hozama (kamat, időszakra jutó árfolyamnyereség)</t>
  </si>
  <si>
    <t>RGV (Regisztrált Villanyszerelő) oktatások hozzájárulása</t>
  </si>
  <si>
    <t>Az Egyesület nem végzett vállalkozási tevékenységet</t>
  </si>
  <si>
    <r>
      <t>Alapszabály (továbbiakban ASZ)  2</t>
    </r>
    <r>
      <rPr>
        <sz val="11"/>
        <rFont val="Arial"/>
        <family val="2"/>
        <charset val="238"/>
      </rPr>
      <t>§</t>
    </r>
    <r>
      <rPr>
        <sz val="11"/>
        <rFont val="Calibri"/>
        <family val="2"/>
        <charset val="238"/>
      </rPr>
      <t xml:space="preserve"> határozza meg, hogy mivel foglalkozhatunk, mint MEE. 
Megnevezés: </t>
    </r>
    <r>
      <rPr>
        <b/>
        <sz val="11"/>
        <rFont val="Calibri"/>
        <family val="2"/>
        <charset val="238"/>
      </rPr>
      <t>Az Egyesület célja és feladatai</t>
    </r>
  </si>
  <si>
    <t>A tervhez képesti pozitív eltérések főbb okai: a szervezetek részére befizetett tanulmányút hozzájárulások (+8MFt), a befektetett pénzeszközök hozama (kamat, időszakra jutó árfolyam nyereség) (+27MFt)és az RGV (Regisztrált Villanyszerelő) (10,4MFt) oktatások hozzájárulása a területi szervezetek, és Központ számára.</t>
  </si>
  <si>
    <t xml:space="preserve"> + 2 új vevővel (Észak-Budai Zrt., Zöld Forrás Kft.) bővült az előfizetők köre</t>
  </si>
  <si>
    <t xml:space="preserve"> - új tananyag készül MEE Központ, MEE VH együttműködésében, melynek kivitelezési költsége átcsúszott 2024-re.
+ 2 új vevővel (Energy Network, SPIE) bővült az előfizetők köre</t>
  </si>
  <si>
    <t>Elektrotechnika veszteségének növekedése</t>
  </si>
  <si>
    <t>Több olyan nagy mértékű módosítás, fejlesztés történt a weboldalakkal kapcsolatban, ami nem beruházásként került elszámolásra. (grafika). Az online tartalmak számossága (FOCUS új online eseménysorozat) évről évre növekszik, mely gyártásához kapcsolódó költségek nem voltak tervezve (stúdió technika üzemeltetés, vagy utóvágási munkák)</t>
  </si>
  <si>
    <t>A Központnál a tervezettnél több oktatás történt, de a tervezettől eltérő összetételben. A megvalósult oktatások fajlagosan alacsonyabb nyereséget tartalmaztak, de magasabb darabszámuk plusz eredményt jelentett.
A szervezeteknél magasabb nyereség arányú tanfolyamok valósultak meg mint ahogyan a tervekben szerepelt.</t>
  </si>
  <si>
    <t>Ingatlan ráfordításai - (költség csökkenés, minuszos tétel) egybe</t>
  </si>
  <si>
    <t>A rendezvényhez kapcsolódó költségek növekedtek, mint terembérlet, vagy catering szolgáltatás és csapatépítő program.</t>
  </si>
  <si>
    <t>Szervezetek (Kecskemét, MAIT,  TTB, VH) 2023 tervében szereplő, de meg nem valósuló eseményei.</t>
  </si>
  <si>
    <t>Céltartalék</t>
  </si>
  <si>
    <t>Céltartalék: nemzetközi kapcsolatok, fiatalítás tagtoborzás, közösségi élet támogatása- programokra céltartalék képzés történt.</t>
  </si>
  <si>
    <t>A tervtől való eltérés okai: (MFt)</t>
  </si>
  <si>
    <t xml:space="preserve">Bankköltség, utazási ktg térítés, </t>
  </si>
  <si>
    <t>Összesen</t>
  </si>
  <si>
    <r>
      <t xml:space="preserve">A tervtől való </t>
    </r>
    <r>
      <rPr>
        <b/>
        <sz val="11"/>
        <rFont val="Calibri"/>
        <family val="2"/>
        <charset val="238"/>
        <scheme val="minor"/>
      </rPr>
      <t>eltérés</t>
    </r>
    <r>
      <rPr>
        <sz val="11"/>
        <rFont val="Calibri"/>
        <family val="2"/>
        <charset val="238"/>
        <scheme val="minor"/>
      </rPr>
      <t xml:space="preserve"> okai:
Befektetések hozamai terven felüli eredményt hoztak. Célunk az egyesületi vagyon megőrzése, ennek érdekében folyamatos befektetéskezelés indult. 2023-ban, egy év alatt a Szervezetek és a Központ a MEE MÁK számlára 164 MFt-ot utalt át befektetési céllal. Ezzel a teljes befektetési állomány a MÁK számlán 359 MFt-ra nőtt.
(MTESZ felszámolásával keletezett 11.041 EFt hitelezői igényünket a végelszámolás során 10 EFt-tal rendezték.)
A tervtől való eltérés okai: (MFt)</t>
    </r>
  </si>
  <si>
    <t xml:space="preserve">A tervtől való eltérés okai: (MFt)
</t>
  </si>
  <si>
    <t>2023 terv eredmény</t>
  </si>
  <si>
    <t>2023 tény eredmény</t>
  </si>
  <si>
    <t>Eredmény eltérés</t>
  </si>
  <si>
    <t>A tervtől való eltérés okai:
Mind a terjesztési mind a nyomtatási költségek jelentősen növekedtek. A nyomtatási költség növekedésének oka, hogy a lapok magasabb oldalszámmal jelentek meg.
A tervezett 7 lapszám helyett 6 jelent meg az év során, amely költség megtakarítást jelentett a várható eredményhez képest, de így is jelentős költség növekedést jelent a tervhez képest. 
Az Egyesület továbbra is társadalmi felelősségvállalásként tekint a lap fenntartására, terjesztésére.  Rendezvényeinken a kiállítói szerződések kiegészítő részét képezi az Elektrotechnika folyóiratban megjelenő hirdetés is, melynek bevétele a rendezvényeknél jelenik meg.</t>
  </si>
  <si>
    <t>A tervtől való eltérés okai:
A 2023-as évben elkészült a mee.hu honlap teljes felújítása, ehhez kapcsolódó nem tervezett költségek itt jelennek meg, mint pl. a grafikai költségek.
Az online tartalmak számossága (FOCUS új online eseménysorozat) évről évre növekszik, mely gyártásához kapcsolódó költségek nem voltak tervezve (stúdió technika üzemeltetés, vagy utóvágási munkák)</t>
  </si>
  <si>
    <t xml:space="preserve">Infoshow: 
A bevezetett belépő díjak növelték az eredményt, valamint elérte a kiállítók által támasztott célt, mely szerint a rendezvény látogatói a potenciális vásárlóik közül kerüljenek ki. A kiállítói díjak egységesen növekedtek, miközben a kiállítói létszám a korábbi évekhez képest változatlan maradt. Az árbevétel +2,9 MFt-tal magasabb lett a tervezettnél. A ráfordítások +1,8 MFt-val magasabbak a tervezettnél. A részvételi díjak bevezetésével azok a rendezvényhelyszínek, melyek nem tartottak számot érdeklődésre, nem kerültek megrendezésre. A rendezvény megújítása sikeres volt, a résztvevői kört átalakítottuk. A bankkártyás vásárlás lehetősége itt is beveztésre került.
</t>
  </si>
  <si>
    <t>Az eredmény eltérés tényezőinek összetevői a tervhez képest (MFt):</t>
  </si>
  <si>
    <t>A jó minőségű szakmai könyvekre továbbra is magas a kereslet, a többszöri utánnyomások magas nyereség tartalommal értékesíthetőek.</t>
  </si>
  <si>
    <t>Egy lapszámmal kevesebb jelent meg a tervezettnél. ( 6 lapszám 7 helyett), viszont a nyomdai költségek a bővebb oldalszám miatt, a terjesztési költségek pedig általában növekedtek.  Az Egyesület továbbra is társadalmi felelősségvállalásként tekint a lap fenntartására, terjesztésére.</t>
  </si>
  <si>
    <t>Egyéb (tagdíjak, szja 1%, visszaírt vevő értékvesztés)</t>
  </si>
  <si>
    <t xml:space="preserve"> - Kiemelt projektekre (+8 MFt) értékben céltartalék képzés történt ( nemzetközi kapcsolatok, tagtoborzás, fiatalítás, közösségi élet fejlesztése)
 - Tervezettnél jóval több szakmai utazás valósult meg jellemzően a IV. negyedévben. (+ 6,9 MFt).
 - Egyéb igénybe vett szolgáltatások (+5,5 MFt) Új munkaerő felvételhez kapcsolódó külsős fejvadász cég díjazása, pénzügyi adminisztratív külsős szolgáltatás díjazása, Cobra support funkció folyamatos működtetése, TAR fejlesztés díjazása, MAIT tagok nemzetközi konferencián való részvételének díjai. 
</t>
  </si>
  <si>
    <t>A szervezetek az előző évekhez képest kiemelkedően  sok tanulmányutat valósítottak meg. Az árbevételeknél említett, tagoktól beszedett 8 MFt tanulmányút támogatással összevezetve azonban 1 MFt-tal kevesebbet költöttek tanulmányútra a tervezettnél.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</si>
</sst>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F_t_-;\-* #,##0.00\ _F_t_-;_-* &quot;-&quot;??\ _F_t_-;_-@_-"/>
    <numFmt numFmtId="164" formatCode="_-* #,##0\ _F_t_-;\-* #,##0\ _F_t_-;_-* &quot;-&quot;??\ _F_t_-;_-@_-"/>
    <numFmt numFmtId="165" formatCode="0.0"/>
    <numFmt numFmtId="166" formatCode="_-* #,##0.0\ _F_t_-;\-* #,##0.0\ _F_t_-;_-* &quot;-&quot;??\ _F_t_-;_-@_-"/>
    <numFmt numFmtId="167" formatCode="_-* #,##0.000\ _F_t_-;\-* #,##0.000\ _F_t_-;_-* &quot;-&quot;??\ _F_t_-;_-@_-"/>
  </numFmts>
  <fonts count="29" x14ac:knownFonts="1">
    <font>
      <sz val="11"/>
      <color theme="1"/>
      <name val="Calibri"/>
      <family val="2"/>
      <charset val="238"/>
      <scheme val="minor"/>
    </font>
    <font>
      <sz val="11"/>
      <color theme="1"/>
      <name val="Calibri"/>
      <family val="2"/>
      <charset val="238"/>
      <scheme val="minor"/>
    </font>
    <font>
      <sz val="10"/>
      <color rgb="FF000000"/>
      <name val="Arial"/>
      <family val="2"/>
      <charset val="238"/>
    </font>
    <font>
      <sz val="11"/>
      <name val="Calibri"/>
      <family val="2"/>
      <charset val="238"/>
      <scheme val="minor"/>
    </font>
    <font>
      <sz val="11"/>
      <color rgb="FFFF0000"/>
      <name val="Calibri"/>
      <family val="2"/>
      <charset val="238"/>
      <scheme val="minor"/>
    </font>
    <font>
      <b/>
      <sz val="11"/>
      <name val="Calibri"/>
      <family val="2"/>
      <charset val="238"/>
      <scheme val="minor"/>
    </font>
    <font>
      <b/>
      <sz val="8"/>
      <color rgb="FF000000"/>
      <name val="Arial"/>
      <family val="2"/>
      <charset val="238"/>
    </font>
    <font>
      <b/>
      <sz val="7.5"/>
      <color rgb="FF000000"/>
      <name val="Arial"/>
      <family val="2"/>
      <charset val="238"/>
    </font>
    <font>
      <sz val="7.5"/>
      <color rgb="FF000000"/>
      <name val="Arial"/>
      <family val="2"/>
      <charset val="238"/>
    </font>
    <font>
      <b/>
      <sz val="7.5"/>
      <color rgb="FF0000FF"/>
      <name val="Arial"/>
      <family val="2"/>
      <charset val="238"/>
    </font>
    <font>
      <i/>
      <sz val="8"/>
      <color rgb="FF000000"/>
      <name val="Arial"/>
      <family val="2"/>
      <charset val="238"/>
    </font>
    <font>
      <b/>
      <i/>
      <sz val="8"/>
      <color rgb="FF000000"/>
      <name val="Arial"/>
      <family val="2"/>
      <charset val="238"/>
    </font>
    <font>
      <b/>
      <i/>
      <sz val="7.5"/>
      <color rgb="FF000000"/>
      <name val="Arial"/>
      <family val="2"/>
      <charset val="238"/>
    </font>
    <font>
      <i/>
      <sz val="7.5"/>
      <color rgb="FF000000"/>
      <name val="Arial"/>
      <family val="2"/>
      <charset val="238"/>
    </font>
    <font>
      <b/>
      <sz val="7.5"/>
      <name val="Arial"/>
      <family val="2"/>
      <charset val="238"/>
    </font>
    <font>
      <b/>
      <sz val="11"/>
      <color rgb="FFFF0000"/>
      <name val="Calibri"/>
      <family val="2"/>
      <charset val="238"/>
      <scheme val="minor"/>
    </font>
    <font>
      <sz val="7.5"/>
      <color rgb="FFFF0000"/>
      <name val="Arial"/>
      <family val="2"/>
      <charset val="238"/>
    </font>
    <font>
      <b/>
      <sz val="12"/>
      <name val="Calibri"/>
      <family val="2"/>
      <charset val="238"/>
      <scheme val="minor"/>
    </font>
    <font>
      <sz val="11"/>
      <name val="Arial"/>
      <family val="2"/>
      <charset val="238"/>
    </font>
    <font>
      <sz val="11"/>
      <name val="Calibri"/>
      <family val="2"/>
      <charset val="238"/>
    </font>
    <font>
      <b/>
      <sz val="11"/>
      <name val="Calibri"/>
      <family val="2"/>
      <charset val="238"/>
    </font>
    <font>
      <sz val="10"/>
      <color indexed="8"/>
      <name val="Arial"/>
      <family val="2"/>
      <charset val="238"/>
    </font>
    <font>
      <b/>
      <i/>
      <sz val="7.5"/>
      <color rgb="FFFF0000"/>
      <name val="Arial"/>
      <family val="2"/>
      <charset val="238"/>
    </font>
    <font>
      <b/>
      <sz val="11"/>
      <color theme="1"/>
      <name val="Calibri"/>
      <family val="2"/>
      <charset val="238"/>
      <scheme val="minor"/>
    </font>
    <font>
      <sz val="7.5"/>
      <name val="Arial"/>
      <family val="2"/>
      <charset val="238"/>
    </font>
    <font>
      <sz val="10"/>
      <name val="Calibri"/>
      <family val="2"/>
      <charset val="238"/>
      <scheme val="minor"/>
    </font>
    <font>
      <b/>
      <sz val="10"/>
      <name val="Calibri"/>
      <family val="2"/>
      <charset val="238"/>
      <scheme val="minor"/>
    </font>
    <font>
      <b/>
      <sz val="10"/>
      <color rgb="FFFF0000"/>
      <name val="Calibri"/>
      <family val="2"/>
      <charset val="238"/>
      <scheme val="minor"/>
    </font>
    <font>
      <sz val="9"/>
      <color rgb="FF000000"/>
      <name val="Arial"/>
      <family val="2"/>
      <charset val="238"/>
    </font>
  </fonts>
  <fills count="1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009900"/>
        <bgColor indexed="64"/>
      </patternFill>
    </fill>
    <fill>
      <patternFill patternType="gray0625">
        <fgColor rgb="FF000000"/>
        <bgColor rgb="FF000000"/>
      </patternFill>
    </fill>
    <fill>
      <patternFill patternType="solid">
        <fgColor rgb="FFFFFF99"/>
        <bgColor rgb="FFFFFFFF"/>
      </patternFill>
    </fill>
    <fill>
      <patternFill patternType="solid">
        <fgColor rgb="FFC0C0C0"/>
        <bgColor rgb="FFFFFFFF"/>
      </patternFill>
    </fill>
    <fill>
      <patternFill patternType="solid">
        <fgColor theme="0"/>
        <bgColor indexed="64"/>
      </patternFill>
    </fill>
    <fill>
      <patternFill patternType="solid">
        <fgColor theme="4"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rgb="FF000000"/>
      </left>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medium">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0" fontId="2" fillId="0" borderId="0"/>
    <xf numFmtId="0" fontId="21" fillId="0" borderId="0">
      <alignment vertical="top"/>
    </xf>
  </cellStyleXfs>
  <cellXfs count="473">
    <xf numFmtId="0" fontId="0" fillId="0" borderId="0" xfId="0"/>
    <xf numFmtId="0" fontId="0" fillId="0" borderId="0" xfId="0" applyBorder="1"/>
    <xf numFmtId="0" fontId="0" fillId="0" borderId="0" xfId="0" applyFill="1"/>
    <xf numFmtId="1" fontId="0" fillId="0" borderId="0" xfId="0" applyNumberFormat="1"/>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6" fillId="12" borderId="19" xfId="0" applyFont="1" applyFill="1" applyBorder="1" applyAlignment="1">
      <alignment wrapText="1"/>
    </xf>
    <xf numFmtId="164" fontId="7" fillId="13" borderId="19" xfId="0" applyNumberFormat="1" applyFont="1" applyFill="1" applyBorder="1" applyAlignment="1">
      <alignment wrapText="1"/>
    </xf>
    <xf numFmtId="164" fontId="6" fillId="12" borderId="19" xfId="0" applyNumberFormat="1" applyFont="1" applyFill="1" applyBorder="1" applyAlignment="1">
      <alignment wrapText="1"/>
    </xf>
    <xf numFmtId="164" fontId="10" fillId="13" borderId="19" xfId="0" applyNumberFormat="1" applyFont="1" applyFill="1" applyBorder="1" applyAlignment="1">
      <alignment wrapText="1"/>
    </xf>
    <xf numFmtId="164" fontId="8" fillId="13" borderId="19" xfId="0" applyNumberFormat="1" applyFont="1" applyFill="1" applyBorder="1" applyAlignment="1">
      <alignment wrapText="1"/>
    </xf>
    <xf numFmtId="164" fontId="11" fillId="12" borderId="19" xfId="0" applyNumberFormat="1" applyFont="1" applyFill="1" applyBorder="1" applyAlignment="1">
      <alignment horizontal="left" wrapText="1" indent="2"/>
    </xf>
    <xf numFmtId="164" fontId="13" fillId="13" borderId="19" xfId="0" applyNumberFormat="1" applyFont="1" applyFill="1" applyBorder="1" applyAlignment="1">
      <alignment wrapText="1"/>
    </xf>
    <xf numFmtId="164" fontId="6" fillId="12" borderId="21" xfId="0" applyNumberFormat="1" applyFont="1" applyFill="1" applyBorder="1" applyAlignment="1">
      <alignment wrapText="1"/>
    </xf>
    <xf numFmtId="0" fontId="6" fillId="11" borderId="29" xfId="0" applyFont="1" applyFill="1" applyBorder="1" applyAlignment="1">
      <alignment wrapText="1"/>
    </xf>
    <xf numFmtId="0" fontId="6" fillId="11" borderId="1" xfId="0" applyFont="1" applyFill="1" applyBorder="1" applyAlignment="1">
      <alignment wrapText="1"/>
    </xf>
    <xf numFmtId="0" fontId="6" fillId="11" borderId="30" xfId="0" applyFont="1" applyFill="1" applyBorder="1" applyAlignment="1">
      <alignment wrapText="1"/>
    </xf>
    <xf numFmtId="0" fontId="6" fillId="11" borderId="31" xfId="0" applyFont="1" applyFill="1" applyBorder="1" applyAlignment="1">
      <alignment wrapText="1"/>
    </xf>
    <xf numFmtId="164" fontId="4" fillId="0" borderId="0" xfId="1" applyNumberFormat="1" applyFont="1" applyFill="1" applyBorder="1"/>
    <xf numFmtId="0" fontId="4" fillId="0" borderId="0" xfId="0" applyFont="1" applyBorder="1"/>
    <xf numFmtId="0" fontId="4" fillId="0" borderId="0" xfId="0" applyFont="1"/>
    <xf numFmtId="0" fontId="4" fillId="0" borderId="0" xfId="0" applyFont="1" applyFill="1" applyBorder="1"/>
    <xf numFmtId="0" fontId="15" fillId="0" borderId="0" xfId="0" applyFont="1" applyFill="1" applyBorder="1" applyAlignment="1">
      <alignment vertical="top" wrapText="1"/>
    </xf>
    <xf numFmtId="0" fontId="4" fillId="0" borderId="0" xfId="0" applyFont="1" applyBorder="1" applyAlignment="1">
      <alignment vertical="top" wrapText="1"/>
    </xf>
    <xf numFmtId="0" fontId="15" fillId="0" borderId="0" xfId="0" applyFont="1" applyBorder="1" applyAlignment="1">
      <alignment wrapText="1"/>
    </xf>
    <xf numFmtId="0" fontId="4" fillId="0" borderId="0" xfId="0" applyFont="1" applyFill="1" applyBorder="1" applyAlignment="1">
      <alignment wrapText="1"/>
    </xf>
    <xf numFmtId="16" fontId="4" fillId="0" borderId="0" xfId="0" applyNumberFormat="1" applyFont="1" applyFill="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xf>
    <xf numFmtId="0" fontId="4" fillId="0" borderId="0" xfId="0" applyFont="1" applyFill="1"/>
    <xf numFmtId="4" fontId="4" fillId="0" borderId="0" xfId="0" applyNumberFormat="1" applyFont="1" applyFill="1" applyBorder="1"/>
    <xf numFmtId="4" fontId="4" fillId="0" borderId="0" xfId="0" applyNumberFormat="1" applyFont="1" applyFill="1"/>
    <xf numFmtId="0" fontId="3" fillId="0" borderId="8" xfId="0" applyFont="1" applyFill="1" applyBorder="1"/>
    <xf numFmtId="164" fontId="4" fillId="0" borderId="0" xfId="0" applyNumberFormat="1" applyFont="1" applyFill="1" applyBorder="1"/>
    <xf numFmtId="0" fontId="4" fillId="0" borderId="0" xfId="0" applyFont="1" applyAlignment="1">
      <alignment wrapText="1"/>
    </xf>
    <xf numFmtId="0" fontId="15" fillId="0" borderId="0" xfId="0" applyFont="1" applyBorder="1"/>
    <xf numFmtId="0" fontId="15" fillId="0" borderId="0" xfId="0" applyFont="1"/>
    <xf numFmtId="3" fontId="4" fillId="0" borderId="0" xfId="0" applyNumberFormat="1" applyFont="1" applyFill="1" applyBorder="1" applyAlignment="1">
      <alignment horizontal="center"/>
    </xf>
    <xf numFmtId="1" fontId="15" fillId="0" borderId="0" xfId="0" applyNumberFormat="1" applyFont="1"/>
    <xf numFmtId="0" fontId="3" fillId="0" borderId="0" xfId="0" applyFont="1"/>
    <xf numFmtId="0" fontId="3" fillId="0" borderId="0" xfId="0" applyFont="1" applyBorder="1"/>
    <xf numFmtId="0" fontId="3" fillId="0" borderId="8" xfId="0" applyFont="1" applyBorder="1"/>
    <xf numFmtId="0" fontId="3" fillId="0" borderId="0" xfId="0" applyFont="1" applyFill="1"/>
    <xf numFmtId="164" fontId="0" fillId="0" borderId="0" xfId="0" applyNumberFormat="1"/>
    <xf numFmtId="0" fontId="3" fillId="0" borderId="1" xfId="0" applyFont="1" applyBorder="1"/>
    <xf numFmtId="164" fontId="3" fillId="0" borderId="8" xfId="1" applyNumberFormat="1" applyFont="1" applyFill="1" applyBorder="1"/>
    <xf numFmtId="0" fontId="5" fillId="0" borderId="8" xfId="0" applyFont="1" applyFill="1" applyBorder="1" applyAlignment="1">
      <alignment wrapText="1"/>
    </xf>
    <xf numFmtId="0" fontId="5" fillId="0" borderId="8" xfId="0" applyFont="1" applyFill="1" applyBorder="1"/>
    <xf numFmtId="0" fontId="5" fillId="0" borderId="9" xfId="0" applyFont="1" applyFill="1" applyBorder="1"/>
    <xf numFmtId="0" fontId="5" fillId="0" borderId="0" xfId="0" applyFont="1" applyFill="1" applyBorder="1"/>
    <xf numFmtId="0" fontId="3" fillId="0" borderId="0" xfId="0" applyFont="1" applyAlignment="1">
      <alignment wrapText="1"/>
    </xf>
    <xf numFmtId="0" fontId="5" fillId="2" borderId="0" xfId="0" applyFont="1" applyFill="1" applyBorder="1" applyAlignment="1">
      <alignment wrapText="1"/>
    </xf>
    <xf numFmtId="0" fontId="5" fillId="2" borderId="6" xfId="0" applyFont="1" applyFill="1" applyBorder="1" applyAlignment="1">
      <alignment wrapText="1"/>
    </xf>
    <xf numFmtId="0" fontId="5" fillId="0" borderId="0" xfId="0" applyFont="1" applyFill="1" applyBorder="1" applyAlignment="1">
      <alignment wrapText="1"/>
    </xf>
    <xf numFmtId="0" fontId="5" fillId="2" borderId="14" xfId="0" applyFont="1" applyFill="1" applyBorder="1" applyAlignment="1">
      <alignment horizontal="center"/>
    </xf>
    <xf numFmtId="0" fontId="5" fillId="2" borderId="24" xfId="0" applyFont="1" applyFill="1" applyBorder="1" applyAlignment="1">
      <alignment horizontal="center"/>
    </xf>
    <xf numFmtId="0" fontId="5" fillId="2" borderId="0" xfId="0" applyFont="1" applyFill="1" applyBorder="1" applyAlignment="1">
      <alignment horizontal="center"/>
    </xf>
    <xf numFmtId="0" fontId="5" fillId="9" borderId="8" xfId="0" applyFont="1" applyFill="1" applyBorder="1" applyAlignment="1">
      <alignment horizontal="center" vertical="top"/>
    </xf>
    <xf numFmtId="0" fontId="3" fillId="7" borderId="0" xfId="0" applyFont="1" applyFill="1" applyBorder="1" applyAlignment="1">
      <alignment wrapText="1"/>
    </xf>
    <xf numFmtId="0" fontId="3" fillId="7" borderId="12" xfId="0" applyFont="1" applyFill="1" applyBorder="1" applyAlignment="1">
      <alignment wrapText="1"/>
    </xf>
    <xf numFmtId="0" fontId="3" fillId="9" borderId="8" xfId="0" applyFont="1" applyFill="1" applyBorder="1" applyAlignment="1">
      <alignment horizontal="center"/>
    </xf>
    <xf numFmtId="0" fontId="3" fillId="9" borderId="9" xfId="0" applyFont="1" applyFill="1" applyBorder="1" applyAlignment="1">
      <alignment horizontal="center"/>
    </xf>
    <xf numFmtId="0" fontId="3" fillId="9" borderId="8" xfId="0" applyFont="1" applyFill="1" applyBorder="1" applyAlignment="1">
      <alignment horizontal="center" wrapText="1"/>
    </xf>
    <xf numFmtId="0" fontId="5" fillId="0" borderId="0" xfId="0" applyFont="1"/>
    <xf numFmtId="1" fontId="4" fillId="0" borderId="0" xfId="0" applyNumberFormat="1" applyFont="1" applyBorder="1"/>
    <xf numFmtId="1" fontId="4" fillId="0" borderId="0" xfId="0" applyNumberFormat="1" applyFont="1"/>
    <xf numFmtId="9" fontId="4" fillId="0" borderId="0" xfId="0" applyNumberFormat="1" applyFont="1" applyBorder="1"/>
    <xf numFmtId="164" fontId="16" fillId="0" borderId="0" xfId="0" applyNumberFormat="1" applyFont="1" applyFill="1" applyBorder="1" applyAlignment="1">
      <alignment wrapText="1"/>
    </xf>
    <xf numFmtId="164" fontId="22" fillId="0" borderId="0" xfId="0" applyNumberFormat="1" applyFont="1" applyFill="1" applyBorder="1" applyAlignment="1">
      <alignment wrapText="1"/>
    </xf>
    <xf numFmtId="0" fontId="7" fillId="0" borderId="18" xfId="0" applyFont="1" applyBorder="1" applyAlignment="1">
      <alignment horizontal="center" wrapText="1"/>
    </xf>
    <xf numFmtId="14" fontId="8" fillId="0" borderId="26" xfId="0" applyNumberFormat="1" applyFont="1" applyBorder="1" applyAlignment="1">
      <alignment horizontal="center" wrapText="1"/>
    </xf>
    <xf numFmtId="14" fontId="9" fillId="0" borderId="27" xfId="0" applyNumberFormat="1" applyFont="1" applyBorder="1" applyAlignment="1">
      <alignment horizontal="center" wrapText="1"/>
    </xf>
    <xf numFmtId="0" fontId="9" fillId="0" borderId="27" xfId="0" applyFont="1" applyBorder="1" applyAlignment="1">
      <alignment horizontal="center" wrapText="1"/>
    </xf>
    <xf numFmtId="0" fontId="9" fillId="0" borderId="28" xfId="0" applyFont="1" applyBorder="1" applyAlignment="1">
      <alignment horizontal="center" wrapText="1"/>
    </xf>
    <xf numFmtId="0" fontId="6" fillId="0" borderId="19" xfId="0" applyFont="1" applyBorder="1" applyAlignment="1">
      <alignment wrapText="1"/>
    </xf>
    <xf numFmtId="0" fontId="8" fillId="0" borderId="19" xfId="0" applyFont="1" applyBorder="1" applyAlignment="1">
      <alignment horizontal="left" wrapText="1" indent="2"/>
    </xf>
    <xf numFmtId="164" fontId="8" fillId="0" borderId="19" xfId="0" applyNumberFormat="1" applyFont="1" applyBorder="1" applyAlignment="1">
      <alignment horizontal="left" wrapText="1" indent="2"/>
    </xf>
    <xf numFmtId="164" fontId="6" fillId="0" borderId="19" xfId="0" applyNumberFormat="1" applyFont="1" applyBorder="1" applyAlignment="1">
      <alignment wrapText="1"/>
    </xf>
    <xf numFmtId="164" fontId="6" fillId="0" borderId="19" xfId="0" applyNumberFormat="1" applyFont="1" applyBorder="1" applyAlignment="1">
      <alignment horizontal="left" wrapText="1"/>
    </xf>
    <xf numFmtId="164" fontId="8" fillId="0" borderId="19" xfId="0" applyNumberFormat="1" applyFont="1" applyBorder="1" applyAlignment="1">
      <alignment wrapText="1"/>
    </xf>
    <xf numFmtId="164" fontId="8" fillId="0" borderId="19" xfId="0" applyNumberFormat="1" applyFont="1" applyBorder="1" applyAlignment="1">
      <alignment horizontal="left" wrapText="1" indent="5"/>
    </xf>
    <xf numFmtId="164" fontId="11" fillId="0" borderId="19" xfId="0" applyNumberFormat="1" applyFont="1" applyBorder="1" applyAlignment="1">
      <alignment horizontal="left" wrapText="1" indent="5"/>
    </xf>
    <xf numFmtId="0" fontId="23" fillId="0" borderId="0" xfId="0" applyFont="1"/>
    <xf numFmtId="164" fontId="24" fillId="0" borderId="19" xfId="0" applyNumberFormat="1" applyFont="1" applyBorder="1" applyAlignment="1">
      <alignment horizontal="left" wrapText="1" indent="2"/>
    </xf>
    <xf numFmtId="0" fontId="3" fillId="0" borderId="41" xfId="0" applyFont="1" applyBorder="1"/>
    <xf numFmtId="0" fontId="3" fillId="0" borderId="9" xfId="0" applyFont="1" applyBorder="1"/>
    <xf numFmtId="0" fontId="3" fillId="0" borderId="0" xfId="0" applyFont="1" applyFill="1" applyBorder="1"/>
    <xf numFmtId="0" fontId="5" fillId="0" borderId="6" xfId="0" applyFont="1" applyBorder="1"/>
    <xf numFmtId="0" fontId="3" fillId="0" borderId="13" xfId="0" applyFont="1" applyFill="1" applyBorder="1"/>
    <xf numFmtId="0" fontId="3" fillId="0" borderId="12" xfId="0" applyFont="1" applyFill="1" applyBorder="1"/>
    <xf numFmtId="164" fontId="3" fillId="0" borderId="9" xfId="1" applyNumberFormat="1" applyFont="1" applyFill="1" applyBorder="1"/>
    <xf numFmtId="0" fontId="15" fillId="0" borderId="0" xfId="0" applyFont="1" applyFill="1" applyBorder="1"/>
    <xf numFmtId="0" fontId="3" fillId="0" borderId="0" xfId="0" applyFont="1" applyFill="1" applyBorder="1" applyAlignment="1">
      <alignment horizontal="left"/>
    </xf>
    <xf numFmtId="0" fontId="3" fillId="3" borderId="8" xfId="0" applyFont="1" applyFill="1" applyBorder="1"/>
    <xf numFmtId="0" fontId="3" fillId="3" borderId="9" xfId="0" applyFont="1" applyFill="1" applyBorder="1"/>
    <xf numFmtId="0" fontId="5" fillId="0" borderId="0" xfId="0" applyFont="1" applyFill="1" applyBorder="1" applyAlignment="1">
      <alignment horizontal="center" wrapText="1"/>
    </xf>
    <xf numFmtId="0" fontId="4" fillId="0" borderId="0" xfId="0" applyFont="1" applyFill="1" applyAlignment="1">
      <alignment wrapText="1"/>
    </xf>
    <xf numFmtId="0" fontId="5" fillId="0" borderId="7" xfId="0" applyFont="1" applyFill="1" applyBorder="1"/>
    <xf numFmtId="164" fontId="3" fillId="0" borderId="30" xfId="1" applyNumberFormat="1" applyFont="1" applyBorder="1"/>
    <xf numFmtId="164" fontId="3" fillId="0" borderId="55" xfId="1" applyNumberFormat="1" applyFont="1" applyBorder="1"/>
    <xf numFmtId="0" fontId="6" fillId="0" borderId="0" xfId="0" applyFont="1" applyFill="1"/>
    <xf numFmtId="0" fontId="3" fillId="0" borderId="0" xfId="0" applyFont="1" applyAlignment="1"/>
    <xf numFmtId="0" fontId="3" fillId="0" borderId="42" xfId="0" applyFont="1" applyBorder="1"/>
    <xf numFmtId="0" fontId="3" fillId="0" borderId="43" xfId="0" applyFont="1" applyBorder="1"/>
    <xf numFmtId="0" fontId="3" fillId="0" borderId="6" xfId="0" applyFont="1" applyBorder="1"/>
    <xf numFmtId="0" fontId="3" fillId="0" borderId="6" xfId="0" applyFont="1" applyFill="1" applyBorder="1"/>
    <xf numFmtId="0" fontId="3" fillId="0" borderId="15" xfId="0" applyFont="1" applyFill="1" applyBorder="1"/>
    <xf numFmtId="0" fontId="3" fillId="0" borderId="52" xfId="0" applyFont="1" applyBorder="1"/>
    <xf numFmtId="0" fontId="3" fillId="0" borderId="54" xfId="0" applyFont="1" applyBorder="1"/>
    <xf numFmtId="0" fontId="4" fillId="0" borderId="8" xfId="0" applyFont="1" applyBorder="1" applyAlignment="1">
      <alignment wrapText="1"/>
    </xf>
    <xf numFmtId="164" fontId="4" fillId="0" borderId="8" xfId="0" applyNumberFormat="1" applyFont="1" applyFill="1" applyBorder="1" applyAlignment="1">
      <alignment horizontal="center"/>
    </xf>
    <xf numFmtId="0" fontId="3" fillId="0" borderId="13" xfId="0" applyFont="1" applyBorder="1"/>
    <xf numFmtId="0" fontId="3" fillId="0" borderId="7" xfId="0" applyFont="1" applyBorder="1"/>
    <xf numFmtId="164" fontId="14" fillId="0" borderId="37" xfId="0" applyNumberFormat="1" applyFont="1" applyFill="1" applyBorder="1" applyAlignment="1">
      <alignment wrapText="1"/>
    </xf>
    <xf numFmtId="164" fontId="14" fillId="0" borderId="38" xfId="0" applyNumberFormat="1" applyFont="1" applyFill="1" applyBorder="1" applyAlignment="1">
      <alignment wrapText="1"/>
    </xf>
    <xf numFmtId="164" fontId="24" fillId="0" borderId="44" xfId="0" applyNumberFormat="1" applyFont="1" applyFill="1" applyBorder="1" applyAlignment="1">
      <alignment horizontal="left" wrapText="1" indent="2"/>
    </xf>
    <xf numFmtId="164" fontId="24" fillId="0" borderId="45" xfId="0" applyNumberFormat="1" applyFont="1" applyFill="1" applyBorder="1" applyAlignment="1">
      <alignment horizontal="left" wrapText="1" indent="2"/>
    </xf>
    <xf numFmtId="164" fontId="24" fillId="0" borderId="46" xfId="0" applyNumberFormat="1" applyFont="1" applyFill="1" applyBorder="1" applyAlignment="1">
      <alignment horizontal="left" wrapText="1" indent="2"/>
    </xf>
    <xf numFmtId="164" fontId="24" fillId="0" borderId="26" xfId="0" applyNumberFormat="1" applyFont="1" applyFill="1" applyBorder="1" applyAlignment="1">
      <alignment horizontal="left" wrapText="1" indent="2"/>
    </xf>
    <xf numFmtId="164" fontId="24" fillId="0" borderId="29" xfId="0" applyNumberFormat="1" applyFont="1" applyFill="1" applyBorder="1" applyAlignment="1">
      <alignment horizontal="left" wrapText="1" indent="2"/>
    </xf>
    <xf numFmtId="0" fontId="3" fillId="0" borderId="29" xfId="0" applyFont="1" applyFill="1" applyBorder="1"/>
    <xf numFmtId="0" fontId="3" fillId="0" borderId="1" xfId="0" applyFont="1" applyFill="1" applyBorder="1"/>
    <xf numFmtId="4" fontId="3" fillId="0" borderId="30" xfId="0" applyNumberFormat="1" applyFont="1" applyFill="1" applyBorder="1"/>
    <xf numFmtId="164" fontId="24" fillId="0" borderId="32" xfId="0" applyNumberFormat="1" applyFont="1" applyFill="1" applyBorder="1" applyAlignment="1">
      <alignment horizontal="left" wrapText="1" indent="2"/>
    </xf>
    <xf numFmtId="164" fontId="3" fillId="0" borderId="12" xfId="1" applyNumberFormat="1" applyFont="1" applyFill="1" applyBorder="1"/>
    <xf numFmtId="164" fontId="3" fillId="0" borderId="11" xfId="1" applyNumberFormat="1" applyFont="1" applyFill="1" applyBorder="1"/>
    <xf numFmtId="164" fontId="3" fillId="0" borderId="0" xfId="1" applyNumberFormat="1" applyFont="1" applyFill="1" applyBorder="1"/>
    <xf numFmtId="164" fontId="3" fillId="0" borderId="10" xfId="1" applyNumberFormat="1" applyFont="1" applyFill="1" applyBorder="1"/>
    <xf numFmtId="3" fontId="3" fillId="0" borderId="0" xfId="0" applyNumberFormat="1" applyFont="1" applyFill="1" applyBorder="1"/>
    <xf numFmtId="1" fontId="3" fillId="0" borderId="12" xfId="0" applyNumberFormat="1" applyFont="1" applyFill="1" applyBorder="1"/>
    <xf numFmtId="3" fontId="3" fillId="0" borderId="10" xfId="0" applyNumberFormat="1" applyFont="1" applyFill="1" applyBorder="1"/>
    <xf numFmtId="1" fontId="3" fillId="0" borderId="11" xfId="0" applyNumberFormat="1" applyFont="1" applyFill="1" applyBorder="1"/>
    <xf numFmtId="164" fontId="3" fillId="0" borderId="1" xfId="1" applyNumberFormat="1" applyFont="1" applyBorder="1"/>
    <xf numFmtId="164" fontId="5" fillId="0" borderId="0" xfId="1" applyNumberFormat="1" applyFont="1" applyFill="1" applyBorder="1"/>
    <xf numFmtId="164" fontId="5" fillId="0" borderId="8" xfId="1" applyNumberFormat="1" applyFont="1" applyFill="1" applyBorder="1"/>
    <xf numFmtId="164" fontId="5" fillId="0" borderId="10" xfId="1" applyNumberFormat="1" applyFont="1" applyFill="1" applyBorder="1"/>
    <xf numFmtId="164" fontId="5" fillId="0" borderId="9" xfId="1" applyNumberFormat="1" applyFont="1" applyFill="1" applyBorder="1"/>
    <xf numFmtId="164" fontId="3" fillId="0" borderId="0" xfId="0" applyNumberFormat="1" applyFont="1" applyFill="1" applyBorder="1"/>
    <xf numFmtId="164" fontId="3" fillId="0" borderId="8" xfId="0" applyNumberFormat="1" applyFont="1" applyFill="1" applyBorder="1"/>
    <xf numFmtId="164" fontId="3" fillId="0" borderId="10" xfId="0" applyNumberFormat="1" applyFont="1" applyFill="1" applyBorder="1"/>
    <xf numFmtId="164" fontId="3" fillId="0" borderId="9" xfId="0" applyNumberFormat="1" applyFont="1" applyFill="1" applyBorder="1"/>
    <xf numFmtId="164" fontId="3" fillId="0" borderId="12" xfId="1" applyNumberFormat="1" applyFont="1" applyFill="1" applyBorder="1" applyAlignment="1">
      <alignment vertical="top" wrapText="1"/>
    </xf>
    <xf numFmtId="164" fontId="3" fillId="0" borderId="11" xfId="1" applyNumberFormat="1" applyFont="1" applyFill="1" applyBorder="1" applyAlignment="1">
      <alignment vertical="top" wrapText="1"/>
    </xf>
    <xf numFmtId="164" fontId="3" fillId="0" borderId="12" xfId="0" applyNumberFormat="1" applyFont="1" applyFill="1" applyBorder="1" applyAlignment="1">
      <alignment vertical="top" wrapText="1"/>
    </xf>
    <xf numFmtId="164" fontId="3" fillId="0" borderId="11" xfId="0" applyNumberFormat="1" applyFont="1" applyFill="1" applyBorder="1" applyAlignment="1">
      <alignment vertical="top" wrapText="1"/>
    </xf>
    <xf numFmtId="164" fontId="3" fillId="0" borderId="12" xfId="0" applyNumberFormat="1" applyFont="1" applyFill="1" applyBorder="1"/>
    <xf numFmtId="164" fontId="3" fillId="0" borderId="11" xfId="0" applyNumberFormat="1" applyFont="1" applyFill="1" applyBorder="1"/>
    <xf numFmtId="0" fontId="3" fillId="3" borderId="22" xfId="0" applyFont="1" applyFill="1" applyBorder="1" applyAlignment="1">
      <alignment horizontal="center"/>
    </xf>
    <xf numFmtId="164" fontId="3" fillId="0" borderId="0" xfId="1" applyNumberFormat="1" applyFont="1"/>
    <xf numFmtId="164" fontId="3" fillId="0" borderId="0" xfId="1" applyNumberFormat="1" applyFont="1" applyFill="1" applyBorder="1" applyAlignment="1">
      <alignment horizontal="center"/>
    </xf>
    <xf numFmtId="3" fontId="3" fillId="0" borderId="22" xfId="0" applyNumberFormat="1" applyFont="1" applyFill="1" applyBorder="1" applyAlignment="1">
      <alignment horizontal="center"/>
    </xf>
    <xf numFmtId="3" fontId="3" fillId="0" borderId="23" xfId="0" applyNumberFormat="1" applyFont="1" applyFill="1" applyBorder="1" applyAlignment="1">
      <alignment horizontal="center"/>
    </xf>
    <xf numFmtId="0" fontId="3" fillId="14" borderId="50" xfId="0" applyFont="1" applyFill="1" applyBorder="1" applyAlignment="1">
      <alignment horizontal="left" vertical="top" wrapText="1"/>
    </xf>
    <xf numFmtId="164" fontId="3" fillId="0" borderId="0" xfId="1" applyNumberFormat="1" applyFont="1" applyBorder="1"/>
    <xf numFmtId="164" fontId="4" fillId="0" borderId="0" xfId="1" applyNumberFormat="1" applyFont="1" applyBorder="1"/>
    <xf numFmtId="164" fontId="5" fillId="0" borderId="6" xfId="1" applyNumberFormat="1" applyFont="1" applyFill="1" applyBorder="1"/>
    <xf numFmtId="164" fontId="3" fillId="0" borderId="13" xfId="1" applyNumberFormat="1" applyFont="1" applyBorder="1"/>
    <xf numFmtId="1" fontId="3" fillId="0" borderId="0" xfId="1" applyNumberFormat="1" applyFont="1" applyFill="1" applyBorder="1" applyAlignment="1">
      <alignment horizontal="center"/>
    </xf>
    <xf numFmtId="0" fontId="3" fillId="14" borderId="54" xfId="0" applyFont="1" applyFill="1" applyBorder="1" applyAlignment="1">
      <alignment horizontal="left" vertical="top" wrapText="1"/>
    </xf>
    <xf numFmtId="0" fontId="3" fillId="0" borderId="0" xfId="0" applyFont="1" applyFill="1" applyBorder="1" applyAlignment="1">
      <alignment horizontal="center" vertical="top" wrapText="1"/>
    </xf>
    <xf numFmtId="1" fontId="24" fillId="0" borderId="35" xfId="0" applyNumberFormat="1" applyFont="1" applyFill="1" applyBorder="1" applyAlignment="1">
      <alignment horizontal="left" wrapText="1" indent="2"/>
    </xf>
    <xf numFmtId="1" fontId="24" fillId="0" borderId="36" xfId="0" applyNumberFormat="1" applyFont="1" applyFill="1" applyBorder="1" applyAlignment="1">
      <alignment horizontal="left" wrapText="1" indent="2"/>
    </xf>
    <xf numFmtId="1" fontId="24" fillId="0" borderId="20" xfId="0" applyNumberFormat="1" applyFont="1" applyFill="1" applyBorder="1" applyAlignment="1">
      <alignment horizontal="left" wrapText="1" indent="2"/>
    </xf>
    <xf numFmtId="1" fontId="24" fillId="0" borderId="25" xfId="0" applyNumberFormat="1" applyFont="1" applyFill="1" applyBorder="1" applyAlignment="1">
      <alignment horizontal="left" wrapText="1" indent="2"/>
    </xf>
    <xf numFmtId="1" fontId="24" fillId="0" borderId="13" xfId="0" applyNumberFormat="1" applyFont="1" applyFill="1" applyBorder="1" applyAlignment="1">
      <alignment horizontal="left" wrapText="1" indent="2"/>
    </xf>
    <xf numFmtId="164" fontId="3" fillId="0" borderId="16" xfId="1" applyNumberFormat="1" applyFont="1" applyBorder="1"/>
    <xf numFmtId="1" fontId="24" fillId="0" borderId="16" xfId="0" applyNumberFormat="1" applyFont="1" applyFill="1" applyBorder="1" applyAlignment="1">
      <alignment horizontal="left" wrapText="1" indent="2"/>
    </xf>
    <xf numFmtId="1" fontId="24" fillId="0" borderId="17" xfId="0" applyNumberFormat="1" applyFont="1" applyFill="1" applyBorder="1" applyAlignment="1">
      <alignment horizontal="left" wrapText="1" indent="2"/>
    </xf>
    <xf numFmtId="1" fontId="24" fillId="0" borderId="0" xfId="0" applyNumberFormat="1" applyFont="1" applyFill="1" applyBorder="1" applyAlignment="1">
      <alignment horizontal="left" wrapText="1" indent="2"/>
    </xf>
    <xf numFmtId="4" fontId="3" fillId="0" borderId="0" xfId="0" applyNumberFormat="1" applyFont="1" applyFill="1"/>
    <xf numFmtId="164" fontId="3" fillId="0" borderId="1" xfId="1" applyNumberFormat="1" applyFont="1" applyFill="1" applyBorder="1"/>
    <xf numFmtId="0" fontId="15" fillId="0" borderId="0" xfId="0" applyFont="1" applyFill="1" applyBorder="1" applyAlignment="1">
      <alignment horizontal="center" wrapText="1"/>
    </xf>
    <xf numFmtId="0" fontId="15" fillId="0" borderId="3" xfId="0" applyFont="1" applyFill="1" applyBorder="1" applyAlignment="1">
      <alignment wrapText="1"/>
    </xf>
    <xf numFmtId="0" fontId="5" fillId="0" borderId="3" xfId="0" applyFont="1" applyFill="1" applyBorder="1" applyAlignment="1">
      <alignment wrapText="1"/>
    </xf>
    <xf numFmtId="164" fontId="5" fillId="0" borderId="0" xfId="0" applyNumberFormat="1" applyFont="1" applyFill="1" applyBorder="1" applyAlignment="1">
      <alignment wrapText="1"/>
    </xf>
    <xf numFmtId="0" fontId="5" fillId="0" borderId="0" xfId="0" applyFont="1" applyFill="1" applyBorder="1" applyAlignment="1">
      <alignment horizontal="left" wrapText="1"/>
    </xf>
    <xf numFmtId="0" fontId="3" fillId="0" borderId="8" xfId="0" applyFont="1" applyFill="1" applyBorder="1" applyAlignment="1">
      <alignment horizontal="right" vertical="top" wrapText="1"/>
    </xf>
    <xf numFmtId="0" fontId="3" fillId="0" borderId="9" xfId="0" applyFont="1" applyFill="1" applyBorder="1" applyAlignment="1">
      <alignment horizontal="right" vertical="top" wrapText="1"/>
    </xf>
    <xf numFmtId="0" fontId="5" fillId="0" borderId="6" xfId="0" applyFont="1" applyFill="1" applyBorder="1" applyAlignment="1">
      <alignment horizontal="right" wrapText="1"/>
    </xf>
    <xf numFmtId="164" fontId="5" fillId="0" borderId="13" xfId="0" applyNumberFormat="1" applyFont="1" applyFill="1" applyBorder="1" applyAlignment="1">
      <alignment wrapText="1"/>
    </xf>
    <xf numFmtId="0" fontId="5" fillId="0" borderId="13" xfId="0" applyFont="1" applyFill="1" applyBorder="1" applyAlignment="1">
      <alignment wrapText="1"/>
    </xf>
    <xf numFmtId="0" fontId="5" fillId="0" borderId="7" xfId="0" applyFont="1" applyFill="1" applyBorder="1" applyAlignment="1">
      <alignment wrapText="1"/>
    </xf>
    <xf numFmtId="0" fontId="5" fillId="0" borderId="12" xfId="0" applyFont="1" applyFill="1" applyBorder="1" applyAlignment="1">
      <alignment wrapText="1"/>
    </xf>
    <xf numFmtId="164" fontId="5" fillId="0" borderId="3" xfId="0" applyNumberFormat="1" applyFont="1" applyFill="1" applyBorder="1" applyAlignment="1">
      <alignment horizontal="right" wrapText="1"/>
    </xf>
    <xf numFmtId="164" fontId="5" fillId="0" borderId="0" xfId="0" applyNumberFormat="1" applyFont="1" applyFill="1" applyBorder="1" applyAlignment="1">
      <alignment horizontal="right" wrapText="1"/>
    </xf>
    <xf numFmtId="0" fontId="15" fillId="0" borderId="51" xfId="0" applyFont="1" applyFill="1" applyBorder="1" applyAlignment="1">
      <alignment wrapText="1"/>
    </xf>
    <xf numFmtId="0" fontId="15" fillId="0" borderId="13" xfId="0" applyFont="1" applyFill="1" applyBorder="1" applyAlignment="1">
      <alignment wrapText="1"/>
    </xf>
    <xf numFmtId="0" fontId="15" fillId="0" borderId="7" xfId="0" applyFont="1" applyFill="1" applyBorder="1" applyAlignment="1">
      <alignment wrapText="1"/>
    </xf>
    <xf numFmtId="0" fontId="5" fillId="0" borderId="10" xfId="0" applyFont="1" applyFill="1" applyBorder="1" applyAlignment="1">
      <alignment horizontal="left" wrapText="1"/>
    </xf>
    <xf numFmtId="0" fontId="15" fillId="0" borderId="10" xfId="0" applyFont="1" applyFill="1" applyBorder="1" applyAlignment="1">
      <alignment horizontal="center" wrapText="1"/>
    </xf>
    <xf numFmtId="0" fontId="15" fillId="0" borderId="11" xfId="0" applyFont="1" applyFill="1" applyBorder="1" applyAlignment="1">
      <alignment horizontal="center" wrapText="1"/>
    </xf>
    <xf numFmtId="164" fontId="5" fillId="0" borderId="13" xfId="0" applyNumberFormat="1" applyFont="1" applyFill="1" applyBorder="1" applyAlignment="1">
      <alignment horizontal="right" wrapText="1"/>
    </xf>
    <xf numFmtId="164" fontId="5" fillId="0" borderId="10" xfId="0" applyNumberFormat="1" applyFont="1" applyFill="1" applyBorder="1" applyAlignment="1">
      <alignment horizontal="right" wrapText="1"/>
    </xf>
    <xf numFmtId="0" fontId="15" fillId="0" borderId="12" xfId="0" applyFont="1" applyFill="1" applyBorder="1" applyAlignment="1">
      <alignment horizontal="center" wrapText="1"/>
    </xf>
    <xf numFmtId="1" fontId="3" fillId="0" borderId="0" xfId="0" applyNumberFormat="1" applyFont="1" applyFill="1" applyBorder="1"/>
    <xf numFmtId="0" fontId="4" fillId="0" borderId="0" xfId="0" applyFont="1" applyFill="1" applyBorder="1" applyAlignment="1">
      <alignment horizontal="center" vertical="top" wrapText="1"/>
    </xf>
    <xf numFmtId="0" fontId="5" fillId="0" borderId="12" xfId="0" applyFont="1" applyFill="1" applyBorder="1" applyAlignment="1">
      <alignment horizontal="center" wrapText="1"/>
    </xf>
    <xf numFmtId="0" fontId="5" fillId="0" borderId="65" xfId="0" applyFont="1" applyFill="1" applyBorder="1" applyAlignment="1">
      <alignment horizontal="center"/>
    </xf>
    <xf numFmtId="164" fontId="5" fillId="0" borderId="4" xfId="0" applyNumberFormat="1" applyFont="1" applyFill="1" applyBorder="1" applyAlignment="1">
      <alignment horizontal="right" wrapText="1"/>
    </xf>
    <xf numFmtId="0" fontId="5" fillId="0" borderId="4" xfId="0" applyFont="1" applyFill="1" applyBorder="1" applyAlignment="1">
      <alignment horizontal="left" wrapText="1"/>
    </xf>
    <xf numFmtId="0" fontId="15" fillId="0" borderId="4" xfId="0" applyFont="1" applyFill="1" applyBorder="1" applyAlignment="1">
      <alignment horizontal="center" wrapText="1"/>
    </xf>
    <xf numFmtId="0" fontId="15" fillId="0" borderId="64" xfId="0" applyFont="1" applyFill="1" applyBorder="1" applyAlignment="1">
      <alignment horizontal="center" wrapText="1"/>
    </xf>
    <xf numFmtId="164" fontId="26" fillId="0" borderId="13" xfId="0" applyNumberFormat="1" applyFont="1" applyFill="1" applyBorder="1" applyAlignment="1">
      <alignment horizontal="right" wrapText="1"/>
    </xf>
    <xf numFmtId="0" fontId="26" fillId="0" borderId="13" xfId="0" applyFont="1" applyFill="1" applyBorder="1" applyAlignment="1">
      <alignment wrapText="1"/>
    </xf>
    <xf numFmtId="0" fontId="27" fillId="0" borderId="13" xfId="0" applyFont="1" applyFill="1" applyBorder="1" applyAlignment="1">
      <alignment wrapText="1"/>
    </xf>
    <xf numFmtId="0" fontId="27" fillId="0" borderId="7" xfId="0" applyFont="1" applyFill="1" applyBorder="1" applyAlignment="1">
      <alignment wrapText="1"/>
    </xf>
    <xf numFmtId="0" fontId="26" fillId="0" borderId="10" xfId="0" applyFont="1" applyFill="1" applyBorder="1" applyAlignment="1">
      <alignment horizontal="left" wrapText="1"/>
    </xf>
    <xf numFmtId="0" fontId="27" fillId="0" borderId="10" xfId="0" applyFont="1" applyFill="1" applyBorder="1" applyAlignment="1">
      <alignment horizontal="center" wrapText="1"/>
    </xf>
    <xf numFmtId="0" fontId="27" fillId="0" borderId="11" xfId="0" applyFont="1" applyFill="1" applyBorder="1" applyAlignment="1">
      <alignment horizontal="center" wrapText="1"/>
    </xf>
    <xf numFmtId="0" fontId="3" fillId="0" borderId="8" xfId="0" applyFont="1" applyFill="1" applyBorder="1" applyAlignment="1">
      <alignment horizontal="right" vertical="top" wrapText="1"/>
    </xf>
    <xf numFmtId="0" fontId="5" fillId="14" borderId="8" xfId="0" applyFont="1" applyFill="1" applyBorder="1" applyAlignment="1">
      <alignment horizontal="right" wrapText="1"/>
    </xf>
    <xf numFmtId="0" fontId="5" fillId="0" borderId="62" xfId="0" applyFont="1" applyFill="1" applyBorder="1" applyAlignment="1">
      <alignment horizontal="center" wrapText="1"/>
    </xf>
    <xf numFmtId="0" fontId="4" fillId="0" borderId="11" xfId="0" applyFont="1" applyFill="1" applyBorder="1" applyAlignment="1">
      <alignment horizontal="center" vertical="top" wrapText="1"/>
    </xf>
    <xf numFmtId="165" fontId="3" fillId="14" borderId="1" xfId="0" applyNumberFormat="1" applyFont="1" applyFill="1" applyBorder="1" applyAlignment="1"/>
    <xf numFmtId="165" fontId="3" fillId="14" borderId="33" xfId="0" applyNumberFormat="1" applyFont="1" applyFill="1" applyBorder="1" applyAlignment="1"/>
    <xf numFmtId="0" fontId="4" fillId="0" borderId="12" xfId="0" applyFont="1" applyBorder="1"/>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164" fontId="3" fillId="15" borderId="30" xfId="1" applyNumberFormat="1" applyFont="1" applyFill="1" applyBorder="1"/>
    <xf numFmtId="164" fontId="3" fillId="15" borderId="55" xfId="1" applyNumberFormat="1" applyFont="1" applyFill="1" applyBorder="1"/>
    <xf numFmtId="164" fontId="3" fillId="15" borderId="10" xfId="1" applyNumberFormat="1" applyFont="1" applyFill="1" applyBorder="1"/>
    <xf numFmtId="0" fontId="3" fillId="14" borderId="10" xfId="0" applyFont="1" applyFill="1" applyBorder="1" applyAlignment="1">
      <alignment horizontal="center" vertical="top" wrapText="1"/>
    </xf>
    <xf numFmtId="164" fontId="5" fillId="14" borderId="10" xfId="0" applyNumberFormat="1" applyFont="1" applyFill="1" applyBorder="1" applyAlignment="1">
      <alignment horizontal="right" wrapText="1"/>
    </xf>
    <xf numFmtId="164" fontId="26" fillId="14" borderId="10" xfId="0" applyNumberFormat="1" applyFont="1" applyFill="1" applyBorder="1" applyAlignment="1">
      <alignment horizontal="right" wrapText="1"/>
    </xf>
    <xf numFmtId="164" fontId="3" fillId="0" borderId="0" xfId="0" applyNumberFormat="1" applyFont="1" applyFill="1" applyBorder="1" applyAlignment="1">
      <alignment vertical="top"/>
    </xf>
    <xf numFmtId="164" fontId="3" fillId="0" borderId="8" xfId="0" applyNumberFormat="1" applyFont="1" applyFill="1" applyBorder="1" applyAlignment="1">
      <alignment vertical="top"/>
    </xf>
    <xf numFmtId="164" fontId="3" fillId="0" borderId="9" xfId="0" applyNumberFormat="1" applyFont="1" applyFill="1" applyBorder="1" applyAlignment="1">
      <alignment vertical="top"/>
    </xf>
    <xf numFmtId="0" fontId="5" fillId="14" borderId="61" xfId="0" applyFont="1" applyFill="1" applyBorder="1" applyAlignment="1">
      <alignment horizontal="center" wrapText="1"/>
    </xf>
    <xf numFmtId="0" fontId="5" fillId="14" borderId="62" xfId="0" applyFont="1" applyFill="1" applyBorder="1" applyAlignment="1">
      <alignment horizontal="center" wrapText="1"/>
    </xf>
    <xf numFmtId="0" fontId="5" fillId="14" borderId="29" xfId="0" applyFont="1" applyFill="1" applyBorder="1" applyAlignment="1">
      <alignment horizontal="center" wrapText="1"/>
    </xf>
    <xf numFmtId="165" fontId="25" fillId="14" borderId="4" xfId="0" applyNumberFormat="1" applyFont="1" applyFill="1" applyBorder="1" applyAlignment="1">
      <alignment horizontal="right" wrapText="1"/>
    </xf>
    <xf numFmtId="165" fontId="3" fillId="14" borderId="1" xfId="0" applyNumberFormat="1" applyFont="1" applyFill="1" applyBorder="1" applyAlignment="1">
      <alignment horizontal="center" wrapText="1"/>
    </xf>
    <xf numFmtId="0" fontId="3" fillId="14" borderId="1" xfId="0" applyFont="1" applyFill="1" applyBorder="1" applyAlignment="1">
      <alignment horizontal="center" wrapText="1"/>
    </xf>
    <xf numFmtId="164" fontId="5" fillId="14" borderId="3" xfId="0" applyNumberFormat="1" applyFont="1" applyFill="1" applyBorder="1" applyAlignment="1">
      <alignment horizontal="right" wrapText="1"/>
    </xf>
    <xf numFmtId="0" fontId="5" fillId="14" borderId="3" xfId="0" applyFont="1" applyFill="1" applyBorder="1" applyAlignment="1">
      <alignment wrapText="1"/>
    </xf>
    <xf numFmtId="0" fontId="15" fillId="14" borderId="3" xfId="0" applyFont="1" applyFill="1" applyBorder="1" applyAlignment="1">
      <alignment wrapText="1"/>
    </xf>
    <xf numFmtId="0" fontId="15" fillId="14" borderId="51" xfId="0" applyFont="1" applyFill="1" applyBorder="1" applyAlignment="1">
      <alignment wrapText="1"/>
    </xf>
    <xf numFmtId="164" fontId="5" fillId="14" borderId="0" xfId="0" applyNumberFormat="1" applyFont="1" applyFill="1" applyBorder="1" applyAlignment="1">
      <alignment horizontal="right" wrapText="1"/>
    </xf>
    <xf numFmtId="0" fontId="5" fillId="14" borderId="0" xfId="0" applyFont="1" applyFill="1" applyBorder="1" applyAlignment="1">
      <alignment horizontal="left" wrapText="1"/>
    </xf>
    <xf numFmtId="0" fontId="15" fillId="14" borderId="0" xfId="0" applyFont="1" applyFill="1" applyBorder="1" applyAlignment="1">
      <alignment horizontal="center" wrapText="1"/>
    </xf>
    <xf numFmtId="0" fontId="15" fillId="14" borderId="12" xfId="0" applyFont="1" applyFill="1" applyBorder="1" applyAlignment="1">
      <alignment horizontal="center" wrapText="1"/>
    </xf>
    <xf numFmtId="0" fontId="25" fillId="14" borderId="10" xfId="0" applyFont="1" applyFill="1" applyBorder="1" applyAlignment="1">
      <alignment horizontal="left" vertical="top" wrapText="1"/>
    </xf>
    <xf numFmtId="0" fontId="3" fillId="14" borderId="11" xfId="0" applyFont="1" applyFill="1" applyBorder="1" applyAlignment="1">
      <alignment horizontal="center" vertical="top" wrapText="1"/>
    </xf>
    <xf numFmtId="0" fontId="25" fillId="0" borderId="40" xfId="0" applyFont="1" applyFill="1" applyBorder="1" applyAlignment="1">
      <alignment horizontal="center" vertical="top" wrapText="1"/>
    </xf>
    <xf numFmtId="0" fontId="25" fillId="0" borderId="40" xfId="0" applyFont="1" applyFill="1" applyBorder="1" applyAlignment="1">
      <alignment vertical="top" wrapText="1"/>
    </xf>
    <xf numFmtId="0" fontId="4" fillId="0" borderId="40" xfId="0" applyFont="1" applyFill="1" applyBorder="1" applyAlignment="1">
      <alignment horizontal="center" vertical="top" wrapText="1"/>
    </xf>
    <xf numFmtId="0" fontId="25" fillId="14" borderId="68" xfId="0" applyFont="1" applyFill="1" applyBorder="1" applyAlignment="1">
      <alignment horizontal="left" vertical="top" wrapText="1"/>
    </xf>
    <xf numFmtId="0" fontId="3" fillId="14" borderId="68" xfId="0" applyFont="1" applyFill="1" applyBorder="1" applyAlignment="1">
      <alignment horizontal="center" vertical="top" wrapText="1"/>
    </xf>
    <xf numFmtId="0" fontId="3" fillId="14" borderId="69" xfId="0" applyFont="1" applyFill="1" applyBorder="1" applyAlignment="1">
      <alignment horizontal="center" vertical="top" wrapText="1"/>
    </xf>
    <xf numFmtId="1" fontId="8" fillId="0" borderId="29" xfId="0" applyNumberFormat="1" applyFont="1" applyFill="1" applyBorder="1" applyAlignment="1">
      <alignment horizontal="left" wrapText="1" indent="2"/>
    </xf>
    <xf numFmtId="1" fontId="8" fillId="0" borderId="1" xfId="0" applyNumberFormat="1" applyFont="1" applyFill="1" applyBorder="1" applyAlignment="1">
      <alignment horizontal="left" wrapText="1" indent="2"/>
    </xf>
    <xf numFmtId="1" fontId="8" fillId="0" borderId="31" xfId="0" applyNumberFormat="1" applyFont="1" applyFill="1" applyBorder="1" applyAlignment="1">
      <alignment horizontal="left" wrapText="1" indent="2"/>
    </xf>
    <xf numFmtId="1" fontId="7" fillId="12" borderId="29" xfId="0" applyNumberFormat="1" applyFont="1" applyFill="1" applyBorder="1" applyAlignment="1">
      <alignment wrapText="1"/>
    </xf>
    <xf numFmtId="1" fontId="7" fillId="12" borderId="1" xfId="0" applyNumberFormat="1" applyFont="1" applyFill="1" applyBorder="1" applyAlignment="1">
      <alignment wrapText="1"/>
    </xf>
    <xf numFmtId="1" fontId="7" fillId="12" borderId="31" xfId="0" applyNumberFormat="1" applyFont="1" applyFill="1" applyBorder="1" applyAlignment="1">
      <alignment wrapText="1"/>
    </xf>
    <xf numFmtId="1" fontId="8" fillId="11" borderId="29" xfId="0" applyNumberFormat="1" applyFont="1" applyFill="1" applyBorder="1" applyAlignment="1">
      <alignment horizontal="left" wrapText="1" indent="2"/>
    </xf>
    <xf numFmtId="1" fontId="8" fillId="11" borderId="1" xfId="0" applyNumberFormat="1" applyFont="1" applyFill="1" applyBorder="1" applyAlignment="1">
      <alignment horizontal="left" wrapText="1" indent="2"/>
    </xf>
    <xf numFmtId="1" fontId="8" fillId="11" borderId="31" xfId="0" applyNumberFormat="1" applyFont="1" applyFill="1" applyBorder="1" applyAlignment="1">
      <alignment horizontal="left" wrapText="1" indent="2"/>
    </xf>
    <xf numFmtId="1" fontId="8" fillId="0" borderId="1" xfId="1" applyNumberFormat="1" applyFont="1" applyFill="1" applyBorder="1" applyAlignment="1">
      <alignment horizontal="left" wrapText="1" indent="2"/>
    </xf>
    <xf numFmtId="1" fontId="16" fillId="0" borderId="1" xfId="0" applyNumberFormat="1" applyFont="1" applyFill="1" applyBorder="1" applyAlignment="1">
      <alignment horizontal="left" wrapText="1" indent="2"/>
    </xf>
    <xf numFmtId="1" fontId="16" fillId="0" borderId="1" xfId="1" applyNumberFormat="1" applyFont="1" applyFill="1" applyBorder="1" applyAlignment="1">
      <alignment horizontal="left" wrapText="1" indent="2"/>
    </xf>
    <xf numFmtId="164" fontId="7" fillId="13" borderId="29" xfId="0" applyNumberFormat="1" applyFont="1" applyFill="1" applyBorder="1" applyAlignment="1">
      <alignment wrapText="1"/>
    </xf>
    <xf numFmtId="164" fontId="7" fillId="13" borderId="1" xfId="0" applyNumberFormat="1" applyFont="1" applyFill="1" applyBorder="1" applyAlignment="1">
      <alignment wrapText="1"/>
    </xf>
    <xf numFmtId="164" fontId="7" fillId="13" borderId="31" xfId="0" applyNumberFormat="1" applyFont="1" applyFill="1" applyBorder="1" applyAlignment="1">
      <alignment wrapText="1"/>
    </xf>
    <xf numFmtId="164" fontId="6" fillId="11" borderId="29" xfId="0" applyNumberFormat="1" applyFont="1" applyFill="1" applyBorder="1" applyAlignment="1">
      <alignment wrapText="1"/>
    </xf>
    <xf numFmtId="164" fontId="6" fillId="11" borderId="1" xfId="0" applyNumberFormat="1" applyFont="1" applyFill="1" applyBorder="1" applyAlignment="1">
      <alignment wrapText="1"/>
    </xf>
    <xf numFmtId="164" fontId="6" fillId="11" borderId="31" xfId="0" applyNumberFormat="1" applyFont="1" applyFill="1" applyBorder="1" applyAlignment="1">
      <alignment wrapText="1"/>
    </xf>
    <xf numFmtId="164" fontId="8" fillId="0" borderId="29" xfId="0" applyNumberFormat="1" applyFont="1" applyFill="1" applyBorder="1" applyAlignment="1">
      <alignment horizontal="left" wrapText="1" indent="2"/>
    </xf>
    <xf numFmtId="164" fontId="8" fillId="0" borderId="1" xfId="0" applyNumberFormat="1" applyFont="1" applyFill="1" applyBorder="1" applyAlignment="1">
      <alignment horizontal="left" wrapText="1" indent="2"/>
    </xf>
    <xf numFmtId="164" fontId="8" fillId="0" borderId="31" xfId="0" applyNumberFormat="1" applyFont="1" applyFill="1" applyBorder="1" applyAlignment="1">
      <alignment horizontal="left" wrapText="1" indent="2"/>
    </xf>
    <xf numFmtId="164" fontId="7" fillId="12" borderId="29" xfId="0" applyNumberFormat="1" applyFont="1" applyFill="1" applyBorder="1" applyAlignment="1">
      <alignment wrapText="1"/>
    </xf>
    <xf numFmtId="164" fontId="7" fillId="12" borderId="1" xfId="0" applyNumberFormat="1" applyFont="1" applyFill="1" applyBorder="1" applyAlignment="1">
      <alignment wrapText="1"/>
    </xf>
    <xf numFmtId="164" fontId="7" fillId="12" borderId="31" xfId="0" applyNumberFormat="1" applyFont="1" applyFill="1" applyBorder="1" applyAlignment="1">
      <alignment wrapText="1"/>
    </xf>
    <xf numFmtId="164" fontId="10" fillId="13" borderId="29" xfId="0" applyNumberFormat="1" applyFont="1" applyFill="1" applyBorder="1" applyAlignment="1">
      <alignment wrapText="1"/>
    </xf>
    <xf numFmtId="164" fontId="10" fillId="13" borderId="1" xfId="0" applyNumberFormat="1" applyFont="1" applyFill="1" applyBorder="1" applyAlignment="1">
      <alignment wrapText="1"/>
    </xf>
    <xf numFmtId="164" fontId="10" fillId="13" borderId="31" xfId="0" applyNumberFormat="1" applyFont="1" applyFill="1" applyBorder="1" applyAlignment="1">
      <alignment wrapText="1"/>
    </xf>
    <xf numFmtId="164" fontId="6" fillId="11" borderId="29" xfId="0" applyNumberFormat="1" applyFont="1" applyFill="1" applyBorder="1" applyAlignment="1">
      <alignment horizontal="left" wrapText="1"/>
    </xf>
    <xf numFmtId="164" fontId="6" fillId="11" borderId="1" xfId="0" applyNumberFormat="1" applyFont="1" applyFill="1" applyBorder="1" applyAlignment="1">
      <alignment horizontal="left" wrapText="1"/>
    </xf>
    <xf numFmtId="164" fontId="6" fillId="11" borderId="31" xfId="0" applyNumberFormat="1" applyFont="1" applyFill="1" applyBorder="1" applyAlignment="1">
      <alignment horizontal="left" wrapText="1"/>
    </xf>
    <xf numFmtId="164" fontId="8" fillId="0" borderId="29" xfId="0" applyNumberFormat="1" applyFont="1" applyFill="1" applyBorder="1" applyAlignment="1">
      <alignment wrapText="1"/>
    </xf>
    <xf numFmtId="164" fontId="8" fillId="0" borderId="1" xfId="0" applyNumberFormat="1" applyFont="1" applyFill="1" applyBorder="1"/>
    <xf numFmtId="164" fontId="8" fillId="0" borderId="1" xfId="0" applyNumberFormat="1" applyFont="1" applyFill="1" applyBorder="1" applyAlignment="1">
      <alignment wrapText="1"/>
    </xf>
    <xf numFmtId="164" fontId="8" fillId="0" borderId="31" xfId="0" applyNumberFormat="1" applyFont="1" applyFill="1" applyBorder="1" applyAlignment="1">
      <alignment wrapText="1"/>
    </xf>
    <xf numFmtId="164" fontId="16" fillId="0" borderId="1" xfId="0" applyNumberFormat="1" applyFont="1" applyFill="1" applyBorder="1" applyAlignment="1">
      <alignment wrapText="1"/>
    </xf>
    <xf numFmtId="164" fontId="12" fillId="0" borderId="29" xfId="0" applyNumberFormat="1" applyFont="1" applyFill="1" applyBorder="1" applyAlignment="1">
      <alignment wrapText="1"/>
    </xf>
    <xf numFmtId="164" fontId="12" fillId="0" borderId="1" xfId="0" applyNumberFormat="1" applyFont="1" applyFill="1" applyBorder="1" applyAlignment="1">
      <alignment wrapText="1"/>
    </xf>
    <xf numFmtId="164" fontId="12" fillId="0" borderId="31" xfId="0" applyNumberFormat="1" applyFont="1" applyFill="1" applyBorder="1" applyAlignment="1">
      <alignment wrapText="1"/>
    </xf>
    <xf numFmtId="164" fontId="22" fillId="0" borderId="1" xfId="0" applyNumberFormat="1" applyFont="1" applyFill="1" applyBorder="1" applyAlignment="1">
      <alignment wrapText="1"/>
    </xf>
    <xf numFmtId="164" fontId="7" fillId="0" borderId="29" xfId="0" applyNumberFormat="1" applyFont="1" applyFill="1" applyBorder="1" applyAlignment="1">
      <alignment wrapText="1"/>
    </xf>
    <xf numFmtId="164" fontId="13" fillId="0" borderId="29" xfId="0" applyNumberFormat="1" applyFont="1" applyFill="1" applyBorder="1" applyAlignment="1">
      <alignment wrapText="1"/>
    </xf>
    <xf numFmtId="164" fontId="13" fillId="0" borderId="1" xfId="0" applyNumberFormat="1" applyFont="1" applyFill="1" applyBorder="1" applyAlignment="1">
      <alignment wrapText="1"/>
    </xf>
    <xf numFmtId="164" fontId="13" fillId="0" borderId="31" xfId="0" applyNumberFormat="1" applyFont="1" applyFill="1" applyBorder="1" applyAlignment="1">
      <alignment wrapText="1"/>
    </xf>
    <xf numFmtId="164" fontId="8" fillId="13" borderId="29" xfId="0" applyNumberFormat="1" applyFont="1" applyFill="1" applyBorder="1" applyAlignment="1">
      <alignment wrapText="1"/>
    </xf>
    <xf numFmtId="164" fontId="8" fillId="13" borderId="1" xfId="0" applyNumberFormat="1" applyFont="1" applyFill="1" applyBorder="1" applyAlignment="1">
      <alignment wrapText="1"/>
    </xf>
    <xf numFmtId="164" fontId="8" fillId="13" borderId="31" xfId="0" applyNumberFormat="1" applyFont="1" applyFill="1" applyBorder="1" applyAlignment="1">
      <alignment wrapText="1"/>
    </xf>
    <xf numFmtId="164" fontId="8" fillId="12" borderId="29" xfId="0" applyNumberFormat="1" applyFont="1" applyFill="1" applyBorder="1" applyAlignment="1">
      <alignment horizontal="left" wrapText="1" indent="2"/>
    </xf>
    <xf numFmtId="164" fontId="8" fillId="12" borderId="1" xfId="0" applyNumberFormat="1" applyFont="1" applyFill="1" applyBorder="1" applyAlignment="1">
      <alignment horizontal="left" wrapText="1" indent="2"/>
    </xf>
    <xf numFmtId="164" fontId="8" fillId="12" borderId="31" xfId="0" applyNumberFormat="1" applyFont="1" applyFill="1" applyBorder="1" applyAlignment="1">
      <alignment horizontal="left" wrapText="1" indent="2"/>
    </xf>
    <xf numFmtId="164" fontId="13" fillId="13" borderId="29" xfId="0" applyNumberFormat="1" applyFont="1" applyFill="1" applyBorder="1" applyAlignment="1">
      <alignment wrapText="1"/>
    </xf>
    <xf numFmtId="164" fontId="13" fillId="13" borderId="1" xfId="0" applyNumberFormat="1" applyFont="1" applyFill="1" applyBorder="1" applyAlignment="1">
      <alignment wrapText="1"/>
    </xf>
    <xf numFmtId="164" fontId="13" fillId="13" borderId="31" xfId="0" applyNumberFormat="1" applyFont="1" applyFill="1" applyBorder="1" applyAlignment="1">
      <alignment wrapText="1"/>
    </xf>
    <xf numFmtId="164" fontId="7" fillId="12" borderId="32" xfId="0" applyNumberFormat="1" applyFont="1" applyFill="1" applyBorder="1" applyAlignment="1">
      <alignment wrapText="1"/>
    </xf>
    <xf numFmtId="164" fontId="7" fillId="12" borderId="33" xfId="0" applyNumberFormat="1" applyFont="1" applyFill="1" applyBorder="1" applyAlignment="1">
      <alignment wrapText="1"/>
    </xf>
    <xf numFmtId="167" fontId="7" fillId="12" borderId="33" xfId="0" applyNumberFormat="1" applyFont="1" applyFill="1" applyBorder="1" applyAlignment="1">
      <alignment wrapText="1"/>
    </xf>
    <xf numFmtId="164" fontId="7" fillId="12" borderId="34" xfId="0" applyNumberFormat="1" applyFont="1" applyFill="1" applyBorder="1" applyAlignment="1">
      <alignment wrapText="1"/>
    </xf>
    <xf numFmtId="164" fontId="14" fillId="12" borderId="33" xfId="0" applyNumberFormat="1" applyFont="1" applyFill="1" applyBorder="1" applyAlignment="1">
      <alignment wrapText="1"/>
    </xf>
    <xf numFmtId="165" fontId="3" fillId="0" borderId="0" xfId="1" applyNumberFormat="1" applyFont="1" applyFill="1" applyBorder="1" applyAlignment="1">
      <alignment horizontal="center" vertical="top" wrapText="1"/>
    </xf>
    <xf numFmtId="165" fontId="3" fillId="0" borderId="0" xfId="1" applyNumberFormat="1" applyFont="1" applyBorder="1" applyAlignment="1">
      <alignment horizontal="center"/>
    </xf>
    <xf numFmtId="165" fontId="3" fillId="0" borderId="10" xfId="1" applyNumberFormat="1" applyFont="1" applyFill="1" applyBorder="1" applyAlignment="1">
      <alignment horizontal="center"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33" xfId="0" applyFont="1" applyFill="1" applyBorder="1" applyAlignment="1">
      <alignment horizontal="center" vertical="top" wrapText="1"/>
    </xf>
    <xf numFmtId="0" fontId="5" fillId="0" borderId="0" xfId="0" applyFont="1" applyFill="1" applyBorder="1" applyAlignment="1">
      <alignment horizontal="left" wrapText="1"/>
    </xf>
    <xf numFmtId="0" fontId="3" fillId="0" borderId="0" xfId="0" applyFont="1" applyFill="1" applyBorder="1" applyAlignment="1">
      <alignment horizontal="left" vertical="top" wrapText="1"/>
    </xf>
    <xf numFmtId="166" fontId="0" fillId="0" borderId="1" xfId="1" applyNumberFormat="1" applyFont="1" applyBorder="1"/>
    <xf numFmtId="166" fontId="3" fillId="0" borderId="1" xfId="1" applyNumberFormat="1" applyFont="1" applyBorder="1"/>
    <xf numFmtId="164" fontId="28" fillId="0" borderId="4" xfId="0" applyNumberFormat="1" applyFont="1" applyBorder="1" applyAlignment="1">
      <alignment horizontal="left" wrapText="1" indent="2"/>
    </xf>
    <xf numFmtId="166" fontId="0" fillId="0" borderId="4" xfId="1" applyNumberFormat="1" applyFont="1" applyBorder="1"/>
    <xf numFmtId="0" fontId="0" fillId="0" borderId="4" xfId="0" applyBorder="1" applyAlignment="1">
      <alignment horizontal="center" wrapText="1"/>
    </xf>
    <xf numFmtId="0" fontId="28" fillId="0" borderId="26" xfId="0" applyFont="1" applyBorder="1" applyAlignment="1">
      <alignment horizontal="left" wrapText="1" indent="2"/>
    </xf>
    <xf numFmtId="166" fontId="0" fillId="0" borderId="27" xfId="1" applyNumberFormat="1" applyFont="1" applyBorder="1"/>
    <xf numFmtId="0" fontId="28" fillId="0" borderId="29" xfId="0" applyFont="1" applyBorder="1" applyAlignment="1">
      <alignment horizontal="left" wrapText="1" indent="2"/>
    </xf>
    <xf numFmtId="164" fontId="28" fillId="0" borderId="29" xfId="0" applyNumberFormat="1" applyFont="1" applyBorder="1" applyAlignment="1">
      <alignment horizontal="left" wrapText="1" indent="2"/>
    </xf>
    <xf numFmtId="164" fontId="28" fillId="0" borderId="32" xfId="0" applyNumberFormat="1" applyFont="1" applyBorder="1" applyAlignment="1">
      <alignment horizontal="left" wrapText="1" indent="2"/>
    </xf>
    <xf numFmtId="166" fontId="0" fillId="0" borderId="33" xfId="1" applyNumberFormat="1" applyFont="1" applyBorder="1"/>
    <xf numFmtId="0" fontId="3" fillId="14" borderId="0"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14" borderId="1" xfId="0" applyFont="1" applyFill="1" applyBorder="1" applyAlignment="1">
      <alignment horizontal="center" vertical="top" wrapText="1"/>
    </xf>
    <xf numFmtId="0" fontId="3" fillId="14" borderId="33" xfId="0" applyFont="1" applyFill="1" applyBorder="1" applyAlignment="1">
      <alignment horizontal="center" vertical="top" wrapText="1"/>
    </xf>
    <xf numFmtId="0" fontId="4" fillId="0" borderId="12" xfId="0" applyFont="1" applyFill="1" applyBorder="1" applyAlignment="1">
      <alignment horizontal="center" vertical="top" wrapText="1"/>
    </xf>
    <xf numFmtId="165" fontId="25" fillId="14" borderId="68" xfId="0" applyNumberFormat="1" applyFont="1" applyFill="1" applyBorder="1" applyAlignment="1">
      <alignment horizontal="right" vertical="top" wrapText="1"/>
    </xf>
    <xf numFmtId="165" fontId="25" fillId="14" borderId="10" xfId="0" applyNumberFormat="1" applyFont="1" applyFill="1" applyBorder="1" applyAlignment="1">
      <alignment horizontal="right" vertical="top"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14" borderId="47" xfId="0" applyFont="1" applyFill="1" applyBorder="1" applyAlignment="1">
      <alignment horizontal="center" vertical="top" wrapText="1"/>
    </xf>
    <xf numFmtId="0" fontId="3" fillId="14" borderId="48" xfId="0" applyFont="1" applyFill="1" applyBorder="1" applyAlignment="1">
      <alignment horizontal="center" vertical="top" wrapText="1"/>
    </xf>
    <xf numFmtId="0" fontId="3" fillId="14" borderId="49" xfId="0" applyFont="1" applyFill="1" applyBorder="1" applyAlignment="1">
      <alignment horizontal="center" vertical="top" wrapText="1"/>
    </xf>
    <xf numFmtId="0" fontId="5" fillId="0" borderId="47" xfId="0" applyFont="1" applyBorder="1" applyAlignment="1">
      <alignment horizontal="center" vertical="top" wrapText="1"/>
    </xf>
    <xf numFmtId="0" fontId="5" fillId="0" borderId="48" xfId="0" applyFont="1" applyBorder="1" applyAlignment="1">
      <alignment horizontal="center" vertical="top" wrapText="1"/>
    </xf>
    <xf numFmtId="0" fontId="5" fillId="0" borderId="49" xfId="0" applyFont="1" applyBorder="1" applyAlignment="1">
      <alignment horizontal="center" vertical="top" wrapText="1"/>
    </xf>
    <xf numFmtId="0" fontId="5" fillId="0" borderId="50" xfId="0" applyFont="1" applyFill="1" applyBorder="1" applyAlignment="1">
      <alignment horizontal="right" wrapText="1"/>
    </xf>
    <xf numFmtId="0" fontId="5" fillId="0" borderId="3" xfId="0" applyFont="1" applyFill="1" applyBorder="1" applyAlignment="1">
      <alignment horizontal="right" wrapText="1"/>
    </xf>
    <xf numFmtId="0" fontId="5" fillId="14" borderId="50" xfId="0" applyFont="1" applyFill="1" applyBorder="1" applyAlignment="1">
      <alignment horizontal="right" wrapText="1"/>
    </xf>
    <xf numFmtId="0" fontId="5" fillId="14" borderId="3" xfId="0" applyFont="1" applyFill="1" applyBorder="1" applyAlignment="1">
      <alignment horizontal="right" wrapText="1"/>
    </xf>
    <xf numFmtId="0" fontId="5" fillId="14" borderId="8" xfId="0" applyFont="1" applyFill="1" applyBorder="1" applyAlignment="1">
      <alignment horizontal="right" wrapText="1"/>
    </xf>
    <xf numFmtId="0" fontId="5" fillId="14" borderId="0" xfId="0" applyFont="1" applyFill="1" applyBorder="1" applyAlignment="1">
      <alignment horizontal="right" wrapText="1"/>
    </xf>
    <xf numFmtId="0" fontId="25" fillId="0" borderId="9" xfId="0" applyFont="1" applyFill="1" applyBorder="1" applyAlignment="1">
      <alignment horizontal="left" vertical="top" wrapText="1"/>
    </xf>
    <xf numFmtId="0" fontId="25" fillId="0" borderId="10" xfId="0" applyFont="1" applyFill="1" applyBorder="1" applyAlignment="1">
      <alignment horizontal="left" vertical="top" wrapText="1"/>
    </xf>
    <xf numFmtId="0" fontId="0" fillId="0" borderId="1" xfId="0" applyBorder="1" applyAlignment="1">
      <alignment horizontal="center" wrapText="1"/>
    </xf>
    <xf numFmtId="0" fontId="0" fillId="0" borderId="30" xfId="0" applyBorder="1" applyAlignment="1">
      <alignment horizontal="center" wrapText="1"/>
    </xf>
    <xf numFmtId="0" fontId="3" fillId="0" borderId="8"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6" xfId="0" applyFont="1" applyFill="1" applyBorder="1" applyAlignment="1">
      <alignment horizontal="center" wrapText="1"/>
    </xf>
    <xf numFmtId="0" fontId="3" fillId="0" borderId="13" xfId="0" applyFont="1" applyFill="1" applyBorder="1" applyAlignment="1">
      <alignment horizontal="center" wrapText="1"/>
    </xf>
    <xf numFmtId="0" fontId="3" fillId="0" borderId="7" xfId="0" applyFont="1" applyFill="1" applyBorder="1" applyAlignment="1">
      <alignment horizontal="center" wrapText="1"/>
    </xf>
    <xf numFmtId="0" fontId="5" fillId="0" borderId="50" xfId="0" applyFont="1" applyFill="1" applyBorder="1" applyAlignment="1">
      <alignment horizontal="center" wrapText="1"/>
    </xf>
    <xf numFmtId="0" fontId="5" fillId="0" borderId="3" xfId="0" applyFont="1" applyFill="1" applyBorder="1" applyAlignment="1">
      <alignment horizontal="center" wrapText="1"/>
    </xf>
    <xf numFmtId="0" fontId="5" fillId="0" borderId="51" xfId="0" applyFont="1" applyFill="1" applyBorder="1" applyAlignment="1">
      <alignment horizontal="center" wrapText="1"/>
    </xf>
    <xf numFmtId="0" fontId="0" fillId="0" borderId="33" xfId="0" applyBorder="1" applyAlignment="1">
      <alignment horizontal="center" wrapText="1"/>
    </xf>
    <xf numFmtId="0" fontId="0" fillId="0" borderId="55" xfId="0" applyBorder="1" applyAlignment="1">
      <alignment horizontal="center" wrapText="1"/>
    </xf>
    <xf numFmtId="0" fontId="3" fillId="0" borderId="32"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54" xfId="0" applyFont="1" applyFill="1" applyBorder="1" applyAlignment="1">
      <alignment horizontal="center" vertical="top" wrapText="1"/>
    </xf>
    <xf numFmtId="0" fontId="3" fillId="0" borderId="56" xfId="0" applyFont="1" applyFill="1" applyBorder="1" applyAlignment="1">
      <alignment horizontal="center" vertical="top" wrapText="1"/>
    </xf>
    <xf numFmtId="0" fontId="3" fillId="0" borderId="57" xfId="0" applyFont="1" applyFill="1" applyBorder="1" applyAlignment="1">
      <alignment horizontal="center" vertical="top" wrapText="1"/>
    </xf>
    <xf numFmtId="0" fontId="5" fillId="0" borderId="8" xfId="0" applyFont="1" applyFill="1" applyBorder="1" applyAlignment="1">
      <alignment horizontal="right" wrapText="1"/>
    </xf>
    <xf numFmtId="0" fontId="5" fillId="0" borderId="0" xfId="0" applyFont="1" applyFill="1" applyBorder="1" applyAlignment="1">
      <alignment horizontal="right" wrapText="1"/>
    </xf>
    <xf numFmtId="0" fontId="5" fillId="0" borderId="5" xfId="0" applyFont="1" applyBorder="1" applyAlignment="1">
      <alignment horizontal="center"/>
    </xf>
    <xf numFmtId="0" fontId="5" fillId="0" borderId="0" xfId="0" applyFont="1" applyBorder="1" applyAlignment="1">
      <alignment horizontal="center"/>
    </xf>
    <xf numFmtId="0" fontId="4" fillId="5" borderId="0" xfId="0" applyFont="1" applyFill="1" applyBorder="1" applyAlignment="1">
      <alignment horizontal="center"/>
    </xf>
    <xf numFmtId="0" fontId="5" fillId="14" borderId="47" xfId="0" applyFont="1" applyFill="1" applyBorder="1" applyAlignment="1">
      <alignment horizontal="center"/>
    </xf>
    <xf numFmtId="0" fontId="5" fillId="14" borderId="48" xfId="0" applyFont="1" applyFill="1" applyBorder="1" applyAlignment="1">
      <alignment horizontal="center"/>
    </xf>
    <xf numFmtId="0" fontId="5" fillId="14" borderId="49" xfId="0" applyFont="1" applyFill="1" applyBorder="1" applyAlignment="1">
      <alignment horizontal="center"/>
    </xf>
    <xf numFmtId="0" fontId="5" fillId="0" borderId="29" xfId="0" applyFont="1" applyBorder="1" applyAlignment="1">
      <alignment horizontal="right"/>
    </xf>
    <xf numFmtId="0" fontId="5" fillId="0" borderId="1" xfId="0" applyFont="1" applyBorder="1" applyAlignment="1">
      <alignment horizontal="right"/>
    </xf>
    <xf numFmtId="0" fontId="3" fillId="14" borderId="0" xfId="0" applyFont="1" applyFill="1" applyBorder="1" applyAlignment="1">
      <alignment horizontal="left" vertical="top" wrapText="1"/>
    </xf>
    <xf numFmtId="0" fontId="3" fillId="14" borderId="1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5" fillId="0" borderId="5" xfId="0" applyFont="1" applyFill="1" applyBorder="1" applyAlignment="1">
      <alignment horizontal="center"/>
    </xf>
    <xf numFmtId="0" fontId="5" fillId="0" borderId="0" xfId="0" applyFont="1" applyFill="1" applyBorder="1" applyAlignment="1">
      <alignment horizontal="center"/>
    </xf>
    <xf numFmtId="0" fontId="5" fillId="0" borderId="6"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7" xfId="0" applyFont="1" applyFill="1" applyBorder="1" applyAlignment="1">
      <alignment horizontal="center" vertical="top" wrapText="1"/>
    </xf>
    <xf numFmtId="0" fontId="3" fillId="0" borderId="29" xfId="0" applyFont="1" applyFill="1" applyBorder="1" applyAlignment="1">
      <alignment horizontal="right" vertical="top" wrapText="1"/>
    </xf>
    <xf numFmtId="0" fontId="3" fillId="0" borderId="1" xfId="0" applyFont="1" applyFill="1" applyBorder="1" applyAlignment="1">
      <alignment horizontal="right" vertical="top" wrapText="1"/>
    </xf>
    <xf numFmtId="0" fontId="15" fillId="0" borderId="15" xfId="0" applyFont="1" applyFill="1" applyBorder="1" applyAlignment="1">
      <alignment horizontal="center" wrapText="1"/>
    </xf>
    <xf numFmtId="0" fontId="15" fillId="0" borderId="16" xfId="0" applyFont="1" applyFill="1" applyBorder="1" applyAlignment="1">
      <alignment horizontal="center"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9" xfId="0" applyFont="1" applyFill="1" applyBorder="1" applyAlignment="1">
      <alignment horizontal="right" wrapText="1"/>
    </xf>
    <xf numFmtId="0" fontId="5" fillId="0" borderId="10" xfId="0" applyFont="1" applyFill="1" applyBorder="1" applyAlignment="1">
      <alignment horizontal="right" wrapText="1"/>
    </xf>
    <xf numFmtId="0" fontId="0" fillId="0" borderId="27" xfId="0" applyBorder="1" applyAlignment="1">
      <alignment horizontal="center" wrapText="1"/>
    </xf>
    <xf numFmtId="0" fontId="0" fillId="0" borderId="28" xfId="0" applyBorder="1" applyAlignment="1">
      <alignment horizontal="center" wrapText="1"/>
    </xf>
    <xf numFmtId="0" fontId="5" fillId="4" borderId="10" xfId="0" applyFont="1" applyFill="1" applyBorder="1" applyAlignment="1">
      <alignment horizontal="center"/>
    </xf>
    <xf numFmtId="0" fontId="5" fillId="0" borderId="0" xfId="0" applyFont="1" applyFill="1" applyBorder="1" applyAlignment="1">
      <alignment horizontal="left" wrapText="1"/>
    </xf>
    <xf numFmtId="0" fontId="3" fillId="0" borderId="0" xfId="0" applyFont="1" applyFill="1" applyBorder="1" applyAlignment="1">
      <alignment horizontal="left" vertical="top" wrapText="1"/>
    </xf>
    <xf numFmtId="0" fontId="3" fillId="0" borderId="12" xfId="0" applyFont="1" applyFill="1" applyBorder="1" applyAlignment="1">
      <alignment horizontal="left" vertical="top" wrapText="1"/>
    </xf>
    <xf numFmtId="0" fontId="5" fillId="0" borderId="6" xfId="0" applyFont="1" applyFill="1" applyBorder="1" applyAlignment="1">
      <alignment horizontal="right" wrapText="1"/>
    </xf>
    <xf numFmtId="0" fontId="5" fillId="0" borderId="13" xfId="0" applyFont="1" applyFill="1" applyBorder="1" applyAlignment="1">
      <alignment horizontal="right" wrapText="1"/>
    </xf>
    <xf numFmtId="0" fontId="3" fillId="0" borderId="9" xfId="0" applyFont="1" applyFill="1" applyBorder="1" applyAlignment="1">
      <alignment horizontal="left" vertical="top" wrapText="1"/>
    </xf>
    <xf numFmtId="0" fontId="17" fillId="0" borderId="6" xfId="0" applyFont="1" applyBorder="1" applyAlignment="1">
      <alignment horizontal="center"/>
    </xf>
    <xf numFmtId="0" fontId="17" fillId="0" borderId="13" xfId="0" applyFont="1" applyBorder="1" applyAlignment="1">
      <alignment horizontal="center"/>
    </xf>
    <xf numFmtId="0" fontId="17" fillId="0" borderId="7" xfId="0"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5" fillId="0" borderId="4"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4" borderId="30"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3" fillId="14" borderId="55" xfId="0" applyFont="1" applyFill="1" applyBorder="1" applyAlignment="1">
      <alignment horizontal="center" vertical="center" wrapText="1"/>
    </xf>
    <xf numFmtId="0" fontId="3" fillId="5" borderId="0" xfId="0" applyFont="1" applyFill="1" applyBorder="1" applyAlignment="1">
      <alignment horizontal="center"/>
    </xf>
    <xf numFmtId="0" fontId="5" fillId="0" borderId="39" xfId="0" applyFont="1" applyBorder="1" applyAlignment="1">
      <alignment horizontal="center" vertical="top" wrapText="1"/>
    </xf>
    <xf numFmtId="0" fontId="5" fillId="0" borderId="40" xfId="0" applyFont="1" applyBorder="1" applyAlignment="1">
      <alignment horizontal="center" vertical="top" wrapText="1"/>
    </xf>
    <xf numFmtId="0" fontId="5" fillId="0" borderId="31" xfId="0" applyFont="1" applyBorder="1" applyAlignment="1">
      <alignment horizontal="center" vertical="top" wrapText="1"/>
    </xf>
    <xf numFmtId="0" fontId="5" fillId="4" borderId="0" xfId="0" applyFont="1" applyFill="1" applyBorder="1" applyAlignment="1">
      <alignment horizontal="center"/>
    </xf>
    <xf numFmtId="0" fontId="3" fillId="10" borderId="0" xfId="0" applyFont="1" applyFill="1" applyBorder="1" applyAlignment="1">
      <alignment horizontal="center" vertical="center"/>
    </xf>
    <xf numFmtId="0" fontId="3" fillId="10" borderId="10"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6" borderId="6" xfId="0" applyFont="1" applyFill="1" applyBorder="1" applyAlignment="1">
      <alignment horizontal="center" wrapText="1"/>
    </xf>
    <xf numFmtId="0" fontId="3" fillId="6" borderId="13" xfId="0" applyFont="1" applyFill="1" applyBorder="1" applyAlignment="1">
      <alignment horizontal="center" wrapText="1"/>
    </xf>
    <xf numFmtId="0" fontId="3" fillId="8" borderId="13" xfId="0" applyFont="1" applyFill="1" applyBorder="1" applyAlignment="1">
      <alignment horizontal="center" wrapText="1"/>
    </xf>
    <xf numFmtId="0" fontId="3" fillId="8" borderId="7" xfId="0" applyFont="1" applyFill="1" applyBorder="1" applyAlignment="1">
      <alignment horizontal="center" wrapText="1"/>
    </xf>
    <xf numFmtId="0" fontId="5" fillId="10" borderId="0" xfId="0" applyFont="1" applyFill="1" applyBorder="1" applyAlignment="1">
      <alignment horizontal="center" wrapText="1"/>
    </xf>
    <xf numFmtId="0" fontId="5" fillId="0" borderId="58" xfId="0" applyFont="1" applyBorder="1" applyAlignment="1">
      <alignment horizontal="center" vertical="top" wrapText="1"/>
    </xf>
    <xf numFmtId="0" fontId="5" fillId="0" borderId="59" xfId="0" applyFont="1" applyBorder="1" applyAlignment="1">
      <alignment horizontal="center" vertical="top" wrapText="1"/>
    </xf>
    <xf numFmtId="0" fontId="5" fillId="0" borderId="60" xfId="0" applyFont="1" applyBorder="1" applyAlignment="1">
      <alignment horizontal="center"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5" fillId="0" borderId="28" xfId="0" applyFont="1" applyBorder="1" applyAlignment="1">
      <alignment horizontal="center" vertical="top" wrapText="1"/>
    </xf>
    <xf numFmtId="0" fontId="25" fillId="14" borderId="1" xfId="0" applyFont="1" applyFill="1" applyBorder="1" applyAlignment="1">
      <alignment horizontal="center" wrapText="1"/>
    </xf>
    <xf numFmtId="0" fontId="25" fillId="14" borderId="30" xfId="0" applyFont="1" applyFill="1" applyBorder="1" applyAlignment="1">
      <alignment horizontal="center" wrapText="1"/>
    </xf>
    <xf numFmtId="0" fontId="3" fillId="0" borderId="10" xfId="0" applyFont="1" applyBorder="1" applyAlignment="1">
      <alignment horizontal="center" wrapText="1"/>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14" borderId="9" xfId="0" applyFont="1" applyFill="1" applyBorder="1" applyAlignment="1">
      <alignment horizontal="center" vertical="top" wrapText="1"/>
    </xf>
    <xf numFmtId="0" fontId="3" fillId="14" borderId="10" xfId="0" applyFont="1" applyFill="1" applyBorder="1" applyAlignment="1">
      <alignment horizontal="center" vertical="top" wrapText="1"/>
    </xf>
    <xf numFmtId="0" fontId="3" fillId="14" borderId="11" xfId="0" applyFont="1" applyFill="1" applyBorder="1" applyAlignment="1">
      <alignment horizontal="center" vertical="top" wrapText="1"/>
    </xf>
    <xf numFmtId="0" fontId="3" fillId="0" borderId="3" xfId="0" applyFont="1" applyFill="1" applyBorder="1" applyAlignment="1">
      <alignment horizontal="center" wrapText="1"/>
    </xf>
    <xf numFmtId="0" fontId="3" fillId="0" borderId="55" xfId="0" applyFont="1" applyFill="1" applyBorder="1" applyAlignment="1">
      <alignment horizontal="center" vertical="top" wrapText="1"/>
    </xf>
    <xf numFmtId="0" fontId="5" fillId="0" borderId="66" xfId="0" applyFont="1" applyBorder="1" applyAlignment="1">
      <alignment horizontal="center" vertical="top" wrapText="1"/>
    </xf>
    <xf numFmtId="0" fontId="5" fillId="0" borderId="2" xfId="0" applyFont="1" applyBorder="1" applyAlignment="1">
      <alignment horizontal="center" vertical="top" wrapText="1"/>
    </xf>
    <xf numFmtId="0" fontId="3" fillId="14" borderId="62" xfId="0" applyFont="1" applyFill="1" applyBorder="1" applyAlignment="1">
      <alignment horizontal="center" vertical="top" wrapText="1"/>
    </xf>
    <xf numFmtId="0" fontId="25" fillId="0" borderId="67" xfId="0" applyFont="1" applyFill="1" applyBorder="1" applyAlignment="1">
      <alignment horizontal="left" vertical="top" wrapText="1"/>
    </xf>
    <xf numFmtId="0" fontId="25" fillId="0" borderId="68" xfId="0" applyFont="1" applyFill="1" applyBorder="1" applyAlignment="1">
      <alignment horizontal="left" vertical="top" wrapText="1"/>
    </xf>
    <xf numFmtId="0" fontId="5" fillId="0" borderId="6" xfId="0" applyFont="1" applyBorder="1" applyAlignment="1">
      <alignment horizontal="center" vertical="top" wrapText="1"/>
    </xf>
    <xf numFmtId="0" fontId="5" fillId="0" borderId="13" xfId="0" applyFont="1" applyBorder="1" applyAlignment="1">
      <alignment horizontal="center" vertical="top" wrapText="1"/>
    </xf>
    <xf numFmtId="0" fontId="5" fillId="0" borderId="7" xfId="0" applyFont="1" applyBorder="1" applyAlignment="1">
      <alignment horizontal="center" vertical="top" wrapText="1"/>
    </xf>
    <xf numFmtId="0" fontId="26" fillId="0" borderId="6" xfId="0" applyFont="1" applyFill="1" applyBorder="1" applyAlignment="1">
      <alignment horizontal="right" wrapText="1"/>
    </xf>
    <xf numFmtId="0" fontId="26" fillId="0" borderId="13" xfId="0" applyFont="1" applyFill="1" applyBorder="1" applyAlignment="1">
      <alignment horizontal="right" wrapText="1"/>
    </xf>
    <xf numFmtId="0" fontId="26" fillId="0" borderId="9" xfId="0" applyFont="1" applyFill="1" applyBorder="1" applyAlignment="1">
      <alignment horizontal="right" wrapText="1"/>
    </xf>
    <xf numFmtId="0" fontId="26" fillId="0" borderId="10" xfId="0" applyFont="1" applyFill="1" applyBorder="1" applyAlignment="1">
      <alignment horizontal="right" wrapText="1"/>
    </xf>
    <xf numFmtId="0" fontId="5" fillId="0" borderId="65" xfId="0" applyFont="1" applyFill="1" applyBorder="1" applyAlignment="1">
      <alignment horizontal="right" wrapText="1"/>
    </xf>
    <xf numFmtId="0" fontId="5" fillId="0" borderId="4" xfId="0" applyFont="1" applyFill="1" applyBorder="1" applyAlignment="1">
      <alignment horizontal="right" wrapText="1"/>
    </xf>
    <xf numFmtId="0" fontId="5" fillId="14" borderId="62" xfId="0" applyFont="1" applyFill="1" applyBorder="1" applyAlignment="1">
      <alignment horizontal="center" wrapText="1"/>
    </xf>
    <xf numFmtId="0" fontId="5" fillId="14" borderId="63" xfId="0" applyFont="1" applyFill="1" applyBorder="1" applyAlignment="1">
      <alignment horizontal="center" wrapText="1"/>
    </xf>
    <xf numFmtId="0" fontId="25" fillId="14" borderId="39" xfId="0" applyFont="1" applyFill="1" applyBorder="1" applyAlignment="1">
      <alignment horizontal="center" wrapText="1"/>
    </xf>
    <xf numFmtId="0" fontId="25" fillId="14" borderId="40" xfId="0" applyFont="1" applyFill="1" applyBorder="1" applyAlignment="1">
      <alignment horizontal="center" wrapText="1"/>
    </xf>
    <xf numFmtId="0" fontId="25" fillId="14" borderId="53" xfId="0" applyFont="1" applyFill="1" applyBorder="1" applyAlignment="1">
      <alignment horizontal="center" wrapText="1"/>
    </xf>
    <xf numFmtId="0" fontId="3" fillId="0" borderId="0" xfId="0" applyFont="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7" xfId="0" applyFont="1" applyFill="1" applyBorder="1" applyAlignment="1">
      <alignment horizontal="center"/>
    </xf>
  </cellXfs>
  <cellStyles count="4">
    <cellStyle name="Ezres" xfId="1" builtinId="3"/>
    <cellStyle name="Normál" xfId="0" builtinId="0"/>
    <cellStyle name="Normál 2" xfId="2" xr:uid="{00000000-0005-0000-0000-000002000000}"/>
    <cellStyle name="Normál 3" xfId="3" xr:uid="{00000000-0005-0000-0000-000003000000}"/>
  </cellStyles>
  <dxfs count="75">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b val="0"/>
        <strike val="0"/>
        <outline val="0"/>
        <shadow val="0"/>
        <u val="none"/>
        <vertAlign val="baseline"/>
        <sz val="11"/>
        <color auto="1"/>
        <name val="Calibri"/>
        <scheme val="minor"/>
      </font>
      <numFmt numFmtId="164" formatCode="_-* #,##0\ _F_t_-;\-* #,##0\ _F_t_-;_-* &quot;-&quot;??\ _F_t_-;_-@_-"/>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indexed="65"/>
        </patternFill>
      </fill>
      <alignment horizontal="general" vertical="top" textRotation="0" indent="0" justifyLastLine="0" shrinkToFit="0" readingOrder="0"/>
      <border diagonalUp="0" diagonalDown="0" outline="0">
        <left/>
        <right style="medium">
          <color indexed="64"/>
        </right>
        <top/>
        <bottom/>
      </border>
    </dxf>
    <dxf>
      <font>
        <strike val="0"/>
        <outline val="0"/>
        <shadow val="0"/>
        <u val="none"/>
        <vertAlign val="baseline"/>
        <sz val="11"/>
        <color auto="1"/>
        <name val="Calibri"/>
        <scheme val="minor"/>
      </font>
      <numFmt numFmtId="164" formatCode="_-* #,##0\ _F_t_-;\-* #,##0\ _F_t_-;_-* &quot;-&quot;??\ _F_t_-;_-@_-"/>
      <fill>
        <patternFill patternType="none">
          <fgColor indexed="64"/>
          <bgColor indexed="65"/>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indexed="65"/>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indexed="65"/>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indexed="65"/>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indexed="65"/>
        </patternFill>
      </fill>
      <alignment horizontal="general" vertical="top"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none">
          <fgColor indexed="64"/>
          <bgColor indexed="65"/>
        </patternFill>
      </fill>
    </dxf>
    <dxf>
      <font>
        <strike val="0"/>
        <outline val="0"/>
        <shadow val="0"/>
        <u val="none"/>
        <vertAlign val="baseline"/>
        <sz val="11"/>
        <color auto="1"/>
        <name val="Calibri"/>
        <scheme val="minor"/>
      </font>
      <numFmt numFmtId="1" formatCode="0"/>
      <fill>
        <patternFill patternType="none">
          <fgColor indexed="64"/>
          <bgColor auto="1"/>
        </patternFill>
      </fill>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left style="thin">
          <color theme="4" tint="0.39997558519241921"/>
        </left>
      </border>
    </dxf>
    <dxf>
      <font>
        <b val="0"/>
        <i val="0"/>
        <strike val="0"/>
        <condense val="0"/>
        <extend val="0"/>
        <outline val="0"/>
        <shadow val="0"/>
        <u val="none"/>
        <vertAlign val="baseline"/>
        <sz val="11"/>
        <color rgb="FFFF0000"/>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theme="4"/>
          <bgColor theme="4"/>
        </patternFill>
      </fill>
      <alignment horizontal="center" vertical="bottom" textRotation="0" wrapText="0" indent="0" justifyLastLine="0" shrinkToFit="0" readingOrder="0"/>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indexed="65"/>
        </patternFill>
      </fill>
      <border diagonalUp="0" diagonalDown="0" outline="0">
        <left/>
        <right style="medium">
          <color indexed="64"/>
        </right>
        <top/>
        <bottom/>
      </border>
    </dxf>
    <dxf>
      <font>
        <strike val="0"/>
        <outline val="0"/>
        <shadow val="0"/>
        <u val="none"/>
        <vertAlign val="baseline"/>
        <sz val="11"/>
        <color auto="1"/>
        <name val="Calibri"/>
        <scheme val="minor"/>
      </font>
      <numFmt numFmtId="164" formatCode="_-* #,##0\ _F_t_-;\-* #,##0\ _F_t_-;_-* &quot;-&quot;??\ _F_t_-;_-@_-"/>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none">
          <fgColor indexed="64"/>
          <bgColor indexed="65"/>
        </patternFill>
      </fill>
    </dxf>
    <dxf>
      <font>
        <strike val="0"/>
        <outline val="0"/>
        <shadow val="0"/>
        <u val="none"/>
        <vertAlign val="baseline"/>
        <sz val="11"/>
        <color auto="1"/>
        <name val="Calibri"/>
        <scheme val="minor"/>
      </font>
      <numFmt numFmtId="164" formatCode="_-* #,##0\ _F_t_-;\-* #,##0\ _F_t_-;_-* &quot;-&quot;??\ _F_t_-;_-@_-"/>
      <fill>
        <patternFill patternType="none">
          <fgColor indexed="64"/>
          <bgColor auto="1"/>
        </patternFill>
      </fill>
      <border diagonalUp="0" diagonalDown="0" outline="0">
        <left/>
        <right style="medium">
          <color indexed="64"/>
        </right>
        <top/>
        <bottom/>
      </border>
    </dxf>
    <dxf>
      <font>
        <strike val="0"/>
        <outline val="0"/>
        <shadow val="0"/>
        <u val="none"/>
        <vertAlign val="baseline"/>
        <sz val="11"/>
        <color auto="1"/>
        <name val="Calibri"/>
        <scheme val="minor"/>
      </font>
      <numFmt numFmtId="164" formatCode="_-* #,##0\ _F_t_-;\-* #,##0\ _F_t_-;_-* &quot;-&quot;??\ _F_t_-;_-@_-"/>
      <fill>
        <patternFill patternType="none">
          <fgColor indexed="64"/>
          <bgColor auto="1"/>
        </patternFill>
      </fill>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scheme val="minor"/>
      </font>
      <numFmt numFmtId="164" formatCode="_-* #,##0\ _F_t_-;\-* #,##0\ _F_t_-;_-* &quot;-&quot;??\ _F_t_-;_-@_-"/>
      <fill>
        <patternFill patternType="none">
          <fgColor indexed="64"/>
          <bgColor auto="1"/>
        </patternFill>
      </fill>
    </dxf>
    <dxf>
      <font>
        <strike val="0"/>
        <outline val="0"/>
        <shadow val="0"/>
        <u val="none"/>
        <vertAlign val="baseline"/>
        <sz val="11"/>
        <color auto="1"/>
        <name val="Calibri"/>
        <scheme val="minor"/>
      </font>
      <numFmt numFmtId="164" formatCode="_-* #,##0\ _F_t_-;\-* #,##0\ _F_t_-;_-* &quot;-&quot;??\ _F_t_-;_-@_-"/>
      <fill>
        <patternFill patternType="none">
          <fgColor indexed="64"/>
          <bgColor auto="1"/>
        </patternFill>
      </fill>
    </dxf>
    <dxf>
      <font>
        <strike val="0"/>
        <outline val="0"/>
        <shadow val="0"/>
        <u val="none"/>
        <vertAlign val="baseline"/>
        <sz val="11"/>
        <color auto="1"/>
        <name val="Calibri"/>
        <scheme val="minor"/>
      </font>
      <numFmt numFmtId="164" formatCode="_-* #,##0\ _F_t_-;\-* #,##0\ _F_t_-;_-* &quot;-&quot;??\ _F_t_-;_-@_-"/>
      <fill>
        <patternFill patternType="none">
          <fgColor indexed="64"/>
          <bgColor auto="1"/>
        </patternFill>
      </fill>
    </dxf>
    <dxf>
      <font>
        <strike val="0"/>
        <outline val="0"/>
        <shadow val="0"/>
        <u val="none"/>
        <vertAlign val="baseline"/>
        <sz val="11"/>
        <color auto="1"/>
        <name val="Calibri"/>
        <scheme val="minor"/>
      </font>
      <fill>
        <patternFill patternType="none">
          <fgColor indexed="64"/>
          <bgColor auto="1"/>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solid">
          <fgColor theme="4"/>
          <bgColor theme="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auto="1"/>
        </patternFill>
      </fill>
    </dxf>
    <dxf>
      <font>
        <b val="0"/>
        <i val="0"/>
        <strike val="0"/>
        <condense val="0"/>
        <extend val="0"/>
        <outline val="0"/>
        <shadow val="0"/>
        <u val="none"/>
        <vertAlign val="baseline"/>
        <sz val="11"/>
        <color auto="1"/>
        <name val="Calibri"/>
        <scheme val="minor"/>
      </font>
      <numFmt numFmtId="164" formatCode="_-* #,##0\ _F_t_-;\-* #,##0\ _F_t_-;_-* &quot;-&quot;??\ _F_t_-;_-@_-"/>
      <fill>
        <patternFill patternType="none">
          <fgColor indexed="64"/>
          <bgColor auto="1"/>
        </patternFill>
      </fill>
    </dxf>
    <dxf>
      <font>
        <b val="0"/>
        <i val="0"/>
        <strike val="0"/>
        <condense val="0"/>
        <extend val="0"/>
        <outline val="0"/>
        <shadow val="0"/>
        <u val="none"/>
        <vertAlign val="baseline"/>
        <sz val="11"/>
        <color auto="1"/>
        <name val="Calibri"/>
        <scheme val="minor"/>
      </font>
      <numFmt numFmtId="164" formatCode="_-* #,##0\ _F_t_-;\-* #,##0\ _F_t_-;_-* &quot;-&quot;??\ _F_t_-;_-@_-"/>
      <fill>
        <patternFill patternType="solid">
          <fgColor indexed="64"/>
          <bgColor rgb="FFFFFF00"/>
        </patternFill>
      </fill>
    </dxf>
    <dxf>
      <font>
        <b val="0"/>
        <i val="0"/>
        <strike val="0"/>
        <condense val="0"/>
        <extend val="0"/>
        <outline val="0"/>
        <shadow val="0"/>
        <u val="none"/>
        <vertAlign val="baseline"/>
        <sz val="11"/>
        <color auto="1"/>
        <name val="Calibri"/>
        <scheme val="minor"/>
      </font>
      <numFmt numFmtId="164" formatCode="_-* #,##0\ _F_t_-;\-* #,##0\ _F_t_-;_-* &quot;-&quot;??\ _F_t_-;_-@_-"/>
      <fill>
        <patternFill patternType="solid">
          <fgColor indexed="64"/>
          <bgColor rgb="FFFFFF00"/>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strike val="0"/>
        <outline val="0"/>
        <shadow val="0"/>
        <u val="none"/>
        <vertAlign val="baseline"/>
        <sz val="11"/>
        <color rgb="FFFF0000"/>
        <name val="Calibri"/>
        <scheme val="minor"/>
      </font>
      <numFmt numFmtId="0" formatCode="General"/>
      <fill>
        <patternFill patternType="none">
          <fgColor indexed="64"/>
          <bgColor auto="1"/>
        </patternFill>
      </fill>
    </dxf>
    <dxf>
      <font>
        <strike val="0"/>
        <outline val="0"/>
        <shadow val="0"/>
        <u val="none"/>
        <vertAlign val="baseline"/>
        <sz val="11"/>
        <color rgb="FFFF0000"/>
        <name val="Calibri"/>
        <scheme val="minor"/>
      </font>
      <numFmt numFmtId="164" formatCode="_-* #,##0\ _F_t_-;\-* #,##0\ _F_t_-;_-* &quot;-&quot;??\ _F_t_-;_-@_-"/>
      <fill>
        <patternFill patternType="none">
          <fgColor indexed="64"/>
          <bgColor indexed="65"/>
        </patternFill>
      </fill>
      <border diagonalUp="0" diagonalDown="0" outline="0">
        <left style="medium">
          <color indexed="64"/>
        </left>
        <right/>
        <top/>
        <bottom/>
      </border>
    </dxf>
    <dxf>
      <font>
        <strike val="0"/>
        <outline val="0"/>
        <shadow val="0"/>
        <u val="none"/>
        <vertAlign val="baseline"/>
        <sz val="11"/>
        <color rgb="FFFF0000"/>
        <name val="Calibri"/>
        <scheme val="minor"/>
      </font>
      <fill>
        <patternFill patternType="none">
          <fgColor indexed="64"/>
          <bgColor auto="1"/>
        </patternFill>
      </fill>
    </dxf>
    <dxf>
      <font>
        <strike val="0"/>
        <outline val="0"/>
        <shadow val="0"/>
        <u val="none"/>
        <vertAlign val="baseline"/>
        <sz val="11"/>
        <color rgb="FFFF0000"/>
        <name val="Calibri"/>
        <scheme val="minor"/>
      </font>
      <fill>
        <patternFill patternType="none">
          <fgColor indexed="64"/>
          <bgColor auto="1"/>
        </patternFill>
      </fill>
    </dxf>
    <dxf>
      <font>
        <strike val="0"/>
        <outline val="0"/>
        <shadow val="0"/>
        <u val="none"/>
        <vertAlign val="baseline"/>
        <sz val="11"/>
        <color rgb="FFFF0000"/>
        <name val="Calibri"/>
        <scheme val="minor"/>
      </font>
      <fill>
        <patternFill patternType="none">
          <fgColor indexed="64"/>
          <bgColor auto="1"/>
        </patternFill>
      </fill>
    </dxf>
    <dxf>
      <font>
        <strike val="0"/>
        <outline val="0"/>
        <shadow val="0"/>
        <u val="none"/>
        <vertAlign val="baseline"/>
        <sz val="11"/>
        <color rgb="FFFF0000"/>
        <name val="Calibri"/>
        <scheme val="minor"/>
      </font>
      <fill>
        <patternFill patternType="none">
          <fgColor indexed="64"/>
          <bgColor auto="1"/>
        </patternFill>
      </fill>
    </dxf>
    <dxf>
      <font>
        <strike val="0"/>
        <outline val="0"/>
        <shadow val="0"/>
        <u val="none"/>
        <vertAlign val="baseline"/>
        <sz val="11"/>
        <color rgb="FFFF0000"/>
        <name val="Calibri"/>
        <scheme val="minor"/>
      </font>
      <border diagonalUp="0" diagonalDown="0" outline="0">
        <left style="medium">
          <color indexed="64"/>
        </left>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rgb="FFFF0000"/>
        <name val="Calibri"/>
        <scheme val="minor"/>
      </font>
    </dxf>
    <dxf>
      <font>
        <b/>
        <i val="0"/>
        <strike val="0"/>
        <condense val="0"/>
        <extend val="0"/>
        <outline val="0"/>
        <shadow val="0"/>
        <u val="none"/>
        <vertAlign val="baseline"/>
        <sz val="11"/>
        <color rgb="FFFF0000"/>
        <name val="Calibri"/>
        <scheme val="minor"/>
      </font>
      <fill>
        <patternFill patternType="solid">
          <fgColor theme="4"/>
          <bgColor theme="4"/>
        </patternFill>
      </fill>
    </dxf>
    <dxf>
      <font>
        <strike val="0"/>
        <outline val="0"/>
        <shadow val="0"/>
        <u val="none"/>
        <vertAlign val="baseline"/>
        <sz val="11"/>
        <color auto="1"/>
        <name val="Calibri"/>
        <scheme val="minor"/>
      </font>
      <numFmt numFmtId="164" formatCode="_-* #,##0\ _F_t_-;\-* #,##0\ _F_t_-;_-* &quot;-&quot;??\ _F_t_-;_-@_-"/>
      <fill>
        <patternFill patternType="none">
          <fgColor indexed="64"/>
          <bgColor auto="1"/>
        </patternFill>
      </fill>
    </dxf>
    <dxf>
      <font>
        <strike val="0"/>
        <outline val="0"/>
        <shadow val="0"/>
        <u val="none"/>
        <vertAlign val="baseline"/>
        <sz val="11"/>
        <color auto="1"/>
        <name val="Calibri"/>
        <scheme val="minor"/>
      </font>
      <numFmt numFmtId="164" formatCode="_-* #,##0\ _F_t_-;\-* #,##0\ _F_t_-;_-* &quot;-&quot;??\ _F_t_-;_-@_-"/>
      <fill>
        <patternFill patternType="none">
          <fgColor indexed="64"/>
          <bgColor indexed="65"/>
        </patternFill>
      </fill>
    </dxf>
    <dxf>
      <font>
        <strike val="0"/>
        <outline val="0"/>
        <shadow val="0"/>
        <u val="none"/>
        <vertAlign val="baseline"/>
        <sz val="11"/>
        <color auto="1"/>
        <name val="Calibri"/>
        <scheme val="minor"/>
      </font>
      <fill>
        <patternFill patternType="none">
          <fgColor indexed="64"/>
          <bgColor auto="1"/>
        </patternFill>
      </fill>
    </dxf>
    <dxf>
      <font>
        <strike val="0"/>
        <outline val="0"/>
        <shadow val="0"/>
        <u val="none"/>
        <vertAlign val="baseline"/>
        <sz val="11"/>
        <color auto="1"/>
        <name val="Calibri"/>
        <scheme val="minor"/>
      </font>
      <fill>
        <patternFill patternType="none">
          <fgColor indexed="64"/>
          <bgColor auto="1"/>
        </patternFill>
      </fill>
    </dxf>
    <dxf>
      <font>
        <strike val="0"/>
        <outline val="0"/>
        <shadow val="0"/>
        <u val="none"/>
        <vertAlign val="baseline"/>
        <sz val="11"/>
        <color auto="1"/>
        <name val="Calibri"/>
        <scheme val="minor"/>
      </font>
      <fill>
        <patternFill patternType="none">
          <fgColor indexed="64"/>
          <bgColor auto="1"/>
        </patternFill>
      </fill>
    </dxf>
    <dxf>
      <font>
        <strike val="0"/>
        <outline val="0"/>
        <shadow val="0"/>
        <u val="none"/>
        <vertAlign val="baseline"/>
        <sz val="11"/>
        <color auto="1"/>
        <name val="Calibri"/>
        <scheme val="minor"/>
      </font>
      <fill>
        <patternFill patternType="none">
          <fgColor indexed="64"/>
          <bgColor auto="1"/>
        </patternFill>
      </fill>
    </dxf>
    <dxf>
      <font>
        <strike val="0"/>
        <outline val="0"/>
        <shadow val="0"/>
        <u val="none"/>
        <vertAlign val="baseline"/>
        <sz val="11"/>
        <color auto="1"/>
        <name val="Calibri"/>
        <scheme val="minor"/>
      </font>
      <fill>
        <patternFill patternType="none">
          <fgColor indexed="64"/>
          <bgColor auto="1"/>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rgb="FFFF0000"/>
        <name val="Calibri"/>
        <scheme val="minor"/>
      </font>
      <fill>
        <patternFill patternType="none">
          <fgColor indexed="64"/>
          <bgColor auto="1"/>
        </patternFill>
      </fill>
    </dxf>
    <dxf>
      <font>
        <b/>
        <i val="0"/>
        <strike val="0"/>
        <condense val="0"/>
        <extend val="0"/>
        <outline val="0"/>
        <shadow val="0"/>
        <u val="none"/>
        <vertAlign val="baseline"/>
        <sz val="11"/>
        <color rgb="FFFF0000"/>
        <name val="Calibri"/>
        <scheme val="minor"/>
      </font>
      <fill>
        <patternFill patternType="none">
          <fgColor indexed="64"/>
          <bgColor auto="1"/>
        </patternFill>
      </fill>
    </dxf>
  </dxfs>
  <tableStyles count="0" defaultTableStyle="TableStyleMedium2" defaultPivotStyle="PivotStyleLight16"/>
  <colors>
    <mruColors>
      <color rgb="FFFFFF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u-HU"/>
              <a:t>Magyar Elektrotechnikai Egyesület bevételei, nyeresége</a:t>
            </a:r>
          </a:p>
          <a:p>
            <a:pPr>
              <a:defRPr/>
            </a:pPr>
            <a:r>
              <a:rPr lang="hu-HU"/>
              <a:t>(EFt)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barChart>
        <c:barDir val="col"/>
        <c:grouping val="clustered"/>
        <c:varyColors val="0"/>
        <c:ser>
          <c:idx val="0"/>
          <c:order val="0"/>
          <c:tx>
            <c:strRef>
              <c:f>'Kimutatás adatok'!$B$63</c:f>
              <c:strCache>
                <c:ptCount val="1"/>
                <c:pt idx="0">
                  <c:v>Bevétel összesen</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'Kimutatás adatok'!$C$62:$F$62</c:f>
              <c:strCache>
                <c:ptCount val="4"/>
                <c:pt idx="0">
                  <c:v>2022 tény</c:v>
                </c:pt>
                <c:pt idx="1">
                  <c:v>2023 terv</c:v>
                </c:pt>
                <c:pt idx="2">
                  <c:v>2023 várható</c:v>
                </c:pt>
                <c:pt idx="3">
                  <c:v>2023 tény</c:v>
                </c:pt>
              </c:strCache>
            </c:strRef>
          </c:cat>
          <c:val>
            <c:numRef>
              <c:f>'Kimutatás adatok'!$C$63:$F$63</c:f>
              <c:numCache>
                <c:formatCode>_-* #\ ##0\ _F_t_-;\-* #\ ##0\ _F_t_-;_-* "-"??\ _F_t_-;_-@_-</c:formatCode>
                <c:ptCount val="4"/>
                <c:pt idx="0">
                  <c:v>442273.72499999998</c:v>
                </c:pt>
                <c:pt idx="1">
                  <c:v>408543</c:v>
                </c:pt>
                <c:pt idx="2">
                  <c:v>519141.76399999997</c:v>
                </c:pt>
                <c:pt idx="3">
                  <c:v>555661.05309000006</c:v>
                </c:pt>
              </c:numCache>
            </c:numRef>
          </c:val>
          <c:extLst>
            <c:ext xmlns:c16="http://schemas.microsoft.com/office/drawing/2014/chart" uri="{C3380CC4-5D6E-409C-BE32-E72D297353CC}">
              <c16:uniqueId val="{00000000-6F27-49E8-80EE-FC47A74F53D8}"/>
            </c:ext>
          </c:extLst>
        </c:ser>
        <c:ser>
          <c:idx val="1"/>
          <c:order val="1"/>
          <c:tx>
            <c:strRef>
              <c:f>'Kimutatás adatok'!$B$64</c:f>
              <c:strCache>
                <c:ptCount val="1"/>
                <c:pt idx="0">
                  <c:v>Ráfordítás összesen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'Kimutatás adatok'!$C$62:$F$62</c:f>
              <c:strCache>
                <c:ptCount val="4"/>
                <c:pt idx="0">
                  <c:v>2022 tény</c:v>
                </c:pt>
                <c:pt idx="1">
                  <c:v>2023 terv</c:v>
                </c:pt>
                <c:pt idx="2">
                  <c:v>2023 várható</c:v>
                </c:pt>
                <c:pt idx="3">
                  <c:v>2023 tény</c:v>
                </c:pt>
              </c:strCache>
            </c:strRef>
          </c:cat>
          <c:val>
            <c:numRef>
              <c:f>'Kimutatás adatok'!$C$64:$F$64</c:f>
              <c:numCache>
                <c:formatCode>_-* #\ ##0\ _F_t_-;\-* #\ ##0\ _F_t_-;_-* "-"??\ _F_t_-;_-@_-</c:formatCode>
                <c:ptCount val="4"/>
                <c:pt idx="0">
                  <c:v>387847.00899999996</c:v>
                </c:pt>
                <c:pt idx="1">
                  <c:v>402332</c:v>
                </c:pt>
                <c:pt idx="2">
                  <c:v>460514.03372000001</c:v>
                </c:pt>
                <c:pt idx="3">
                  <c:v>501454.12871999998</c:v>
                </c:pt>
              </c:numCache>
            </c:numRef>
          </c:val>
          <c:extLst>
            <c:ext xmlns:c16="http://schemas.microsoft.com/office/drawing/2014/chart" uri="{C3380CC4-5D6E-409C-BE32-E72D297353CC}">
              <c16:uniqueId val="{00000001-6F27-49E8-80EE-FC47A74F53D8}"/>
            </c:ext>
          </c:extLst>
        </c:ser>
        <c:dLbls>
          <c:showLegendKey val="0"/>
          <c:showVal val="0"/>
          <c:showCatName val="0"/>
          <c:showSerName val="0"/>
          <c:showPercent val="0"/>
          <c:showBubbleSize val="0"/>
        </c:dLbls>
        <c:gapWidth val="150"/>
        <c:axId val="340608856"/>
        <c:axId val="340612384"/>
        <c:extLst/>
      </c:barChart>
      <c:lineChart>
        <c:grouping val="standard"/>
        <c:varyColors val="0"/>
        <c:ser>
          <c:idx val="2"/>
          <c:order val="2"/>
          <c:tx>
            <c:strRef>
              <c:f>'Kimutatás adatok'!$B$65</c:f>
              <c:strCache>
                <c:ptCount val="1"/>
                <c:pt idx="0">
                  <c:v>Eredmény összesen</c:v>
                </c:pt>
              </c:strCache>
            </c:strRef>
          </c:tx>
          <c:spPr>
            <a:ln w="28575" cap="rnd">
              <a:solidFill>
                <a:schemeClr val="accent3">
                  <a:tint val="65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'Kimutatás adatok'!$C$62:$F$62</c:f>
              <c:strCache>
                <c:ptCount val="4"/>
                <c:pt idx="0">
                  <c:v>2022 tény</c:v>
                </c:pt>
                <c:pt idx="1">
                  <c:v>2023 terv</c:v>
                </c:pt>
                <c:pt idx="2">
                  <c:v>2023 várható</c:v>
                </c:pt>
                <c:pt idx="3">
                  <c:v>2023 tény</c:v>
                </c:pt>
              </c:strCache>
            </c:strRef>
          </c:cat>
          <c:val>
            <c:numRef>
              <c:f>'Kimutatás adatok'!$C$65:$F$65</c:f>
              <c:numCache>
                <c:formatCode>_-* #\ ##0\ _F_t_-;\-* #\ ##0\ _F_t_-;_-* "-"??\ _F_t_-;_-@_-</c:formatCode>
                <c:ptCount val="4"/>
                <c:pt idx="0">
                  <c:v>54426.716000000015</c:v>
                </c:pt>
                <c:pt idx="1">
                  <c:v>6211</c:v>
                </c:pt>
                <c:pt idx="2">
                  <c:v>58627.73027999996</c:v>
                </c:pt>
                <c:pt idx="3">
                  <c:v>54206.924370000081</c:v>
                </c:pt>
              </c:numCache>
            </c:numRef>
          </c:val>
          <c:smooth val="0"/>
          <c:extLst>
            <c:ext xmlns:c16="http://schemas.microsoft.com/office/drawing/2014/chart" uri="{C3380CC4-5D6E-409C-BE32-E72D297353CC}">
              <c16:uniqueId val="{00000002-6F27-49E8-80EE-FC47A74F53D8}"/>
            </c:ext>
          </c:extLst>
        </c:ser>
        <c:dLbls>
          <c:showLegendKey val="0"/>
          <c:showVal val="0"/>
          <c:showCatName val="0"/>
          <c:showSerName val="0"/>
          <c:showPercent val="0"/>
          <c:showBubbleSize val="0"/>
        </c:dLbls>
        <c:marker val="1"/>
        <c:smooth val="0"/>
        <c:axId val="340608856"/>
        <c:axId val="340612384"/>
      </c:lineChart>
      <c:catAx>
        <c:axId val="340608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340612384"/>
        <c:crosses val="autoZero"/>
        <c:auto val="1"/>
        <c:lblAlgn val="ctr"/>
        <c:lblOffset val="100"/>
        <c:noMultiLvlLbl val="0"/>
      </c:catAx>
      <c:valAx>
        <c:axId val="340612384"/>
        <c:scaling>
          <c:orientation val="minMax"/>
        </c:scaling>
        <c:delete val="0"/>
        <c:axPos val="l"/>
        <c:majorGridlines>
          <c:spPr>
            <a:ln w="9525" cap="flat" cmpd="sng" algn="ctr">
              <a:solidFill>
                <a:schemeClr val="tx1">
                  <a:lumMod val="15000"/>
                  <a:lumOff val="85000"/>
                </a:schemeClr>
              </a:solidFill>
              <a:round/>
            </a:ln>
            <a:effectLst/>
          </c:spPr>
        </c:majorGridlines>
        <c:numFmt formatCode="_-* #\ ##0\ _F_t_-;\-* #\ ##0\ _F_t_-;_-* &quot;-&quot;??\ _F_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340608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u-HU"/>
              <a:t>MEE Alaptevékenység közhasznú eredményének részletezése </a:t>
            </a:r>
          </a:p>
          <a:p>
            <a:pPr>
              <a:defRPr/>
            </a:pPr>
            <a:r>
              <a:rPr lang="hu-HU" baseline="0"/>
              <a:t>2023 tény adatok (EFt)</a:t>
            </a:r>
            <a:endParaRPr lang="hu-H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barChart>
        <c:barDir val="col"/>
        <c:grouping val="stacked"/>
        <c:varyColors val="0"/>
        <c:ser>
          <c:idx val="0"/>
          <c:order val="0"/>
          <c:tx>
            <c:strRef>
              <c:f>'Kimutatás adatok'!$B$69</c:f>
              <c:strCache>
                <c:ptCount val="1"/>
                <c:pt idx="0">
                  <c:v>Ráfordítás összesen</c:v>
                </c:pt>
              </c:strCache>
            </c:strRef>
          </c:tx>
          <c:spPr>
            <a:solidFill>
              <a:schemeClr val="accent1"/>
            </a:solidFill>
            <a:ln>
              <a:noFill/>
            </a:ln>
            <a:effectLst/>
          </c:spPr>
          <c:invertIfNegative val="0"/>
          <c:dLbls>
            <c:dLbl>
              <c:idx val="2"/>
              <c:layout>
                <c:manualLayout>
                  <c:x val="1.2615580321165324E-3"/>
                  <c:y val="-7.21020521353301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1B-4061-A264-F73BCB2DBFB6}"/>
                </c:ext>
              </c:extLst>
            </c:dLbl>
            <c:dLbl>
              <c:idx val="4"/>
              <c:layout>
                <c:manualLayout>
                  <c:x val="0"/>
                  <c:y val="-2.21852468108707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1B-4061-A264-F73BCB2DBFB6}"/>
                </c:ext>
              </c:extLst>
            </c:dLbl>
            <c:dLbl>
              <c:idx val="5"/>
              <c:layout>
                <c:manualLayout>
                  <c:x val="0"/>
                  <c:y val="-3.32778702163061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1B-4061-A264-F73BCB2DBF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'Kimutatás adatok'!$C$68:$H$68</c:f>
              <c:strCache>
                <c:ptCount val="6"/>
                <c:pt idx="0">
                  <c:v>Tanfolyam</c:v>
                </c:pt>
                <c:pt idx="1">
                  <c:v>Jegyzet</c:v>
                </c:pt>
                <c:pt idx="2">
                  <c:v>Szakértői munka</c:v>
                </c:pt>
                <c:pt idx="3">
                  <c:v>Rendezvény</c:v>
                </c:pt>
                <c:pt idx="4">
                  <c:v>Elektrotechnika</c:v>
                </c:pt>
                <c:pt idx="5">
                  <c:v>Honlap, MEEnet</c:v>
                </c:pt>
              </c:strCache>
            </c:strRef>
          </c:cat>
          <c:val>
            <c:numRef>
              <c:f>'Kimutatás adatok'!$C$69:$H$69</c:f>
              <c:numCache>
                <c:formatCode>#,##0</c:formatCode>
                <c:ptCount val="6"/>
                <c:pt idx="0">
                  <c:v>69336.611999999994</c:v>
                </c:pt>
                <c:pt idx="1">
                  <c:v>7932.165</c:v>
                </c:pt>
                <c:pt idx="2">
                  <c:v>10060</c:v>
                </c:pt>
                <c:pt idx="3">
                  <c:v>214725</c:v>
                </c:pt>
                <c:pt idx="4">
                  <c:v>18910</c:v>
                </c:pt>
                <c:pt idx="5" formatCode="0">
                  <c:v>6992.1710000000003</c:v>
                </c:pt>
              </c:numCache>
            </c:numRef>
          </c:val>
          <c:extLst>
            <c:ext xmlns:c16="http://schemas.microsoft.com/office/drawing/2014/chart" uri="{C3380CC4-5D6E-409C-BE32-E72D297353CC}">
              <c16:uniqueId val="{00000000-0D6F-4584-9D4F-DB9FC74BA2BC}"/>
            </c:ext>
          </c:extLst>
        </c:ser>
        <c:ser>
          <c:idx val="1"/>
          <c:order val="1"/>
          <c:tx>
            <c:strRef>
              <c:f>'Kimutatás adatok'!$B$70</c:f>
              <c:strCache>
                <c:ptCount val="1"/>
                <c:pt idx="0">
                  <c:v>Eredmény</c:v>
                </c:pt>
              </c:strCache>
            </c:strRef>
          </c:tx>
          <c:spPr>
            <a:solidFill>
              <a:schemeClr val="accent3"/>
            </a:solidFill>
            <a:ln>
              <a:noFill/>
            </a:ln>
            <a:effectLst/>
          </c:spPr>
          <c:invertIfNegative val="0"/>
          <c:dLbls>
            <c:dLbl>
              <c:idx val="2"/>
              <c:layout>
                <c:manualLayout>
                  <c:x val="1.2615580321164862E-3"/>
                  <c:y val="2.77315585135885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1B-4061-A264-F73BCB2DBFB6}"/>
                </c:ext>
              </c:extLst>
            </c:dLbl>
            <c:dLbl>
              <c:idx val="5"/>
              <c:layout>
                <c:manualLayout>
                  <c:x val="0"/>
                  <c:y val="-3.32462618679774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B2-4C64-9D2D-C0829E5A396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'Kimutatás adatok'!$C$68:$H$68</c:f>
              <c:strCache>
                <c:ptCount val="6"/>
                <c:pt idx="0">
                  <c:v>Tanfolyam</c:v>
                </c:pt>
                <c:pt idx="1">
                  <c:v>Jegyzet</c:v>
                </c:pt>
                <c:pt idx="2">
                  <c:v>Szakértői munka</c:v>
                </c:pt>
                <c:pt idx="3">
                  <c:v>Rendezvény</c:v>
                </c:pt>
                <c:pt idx="4">
                  <c:v>Elektrotechnika</c:v>
                </c:pt>
                <c:pt idx="5">
                  <c:v>Honlap, MEEnet</c:v>
                </c:pt>
              </c:strCache>
            </c:strRef>
          </c:cat>
          <c:val>
            <c:numRef>
              <c:f>'Kimutatás adatok'!$C$70:$H$70</c:f>
              <c:numCache>
                <c:formatCode>#,##0</c:formatCode>
                <c:ptCount val="6"/>
                <c:pt idx="0">
                  <c:v>50925.313999999998</c:v>
                </c:pt>
                <c:pt idx="1">
                  <c:v>23837.724000000002</c:v>
                </c:pt>
                <c:pt idx="2">
                  <c:v>3481</c:v>
                </c:pt>
                <c:pt idx="3">
                  <c:v>54965.21087000001</c:v>
                </c:pt>
                <c:pt idx="4">
                  <c:v>-18408.8</c:v>
                </c:pt>
                <c:pt idx="5" formatCode="0">
                  <c:v>-131.13100000000003</c:v>
                </c:pt>
              </c:numCache>
            </c:numRef>
          </c:val>
          <c:extLst>
            <c:ext xmlns:c16="http://schemas.microsoft.com/office/drawing/2014/chart" uri="{C3380CC4-5D6E-409C-BE32-E72D297353CC}">
              <c16:uniqueId val="{00000001-0D6F-4584-9D4F-DB9FC74BA2BC}"/>
            </c:ext>
          </c:extLst>
        </c:ser>
        <c:dLbls>
          <c:showLegendKey val="0"/>
          <c:showVal val="0"/>
          <c:showCatName val="0"/>
          <c:showSerName val="0"/>
          <c:showPercent val="0"/>
          <c:showBubbleSize val="0"/>
        </c:dLbls>
        <c:gapWidth val="150"/>
        <c:overlap val="100"/>
        <c:axId val="340612776"/>
        <c:axId val="340613168"/>
      </c:barChart>
      <c:catAx>
        <c:axId val="340612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340613168"/>
        <c:crosses val="autoZero"/>
        <c:auto val="1"/>
        <c:lblAlgn val="ctr"/>
        <c:lblOffset val="100"/>
        <c:noMultiLvlLbl val="0"/>
      </c:catAx>
      <c:valAx>
        <c:axId val="340613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3406127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38101</xdr:rowOff>
    </xdr:from>
    <xdr:to>
      <xdr:col>7</xdr:col>
      <xdr:colOff>0</xdr:colOff>
      <xdr:row>14</xdr:row>
      <xdr:rowOff>746760</xdr:rowOff>
    </xdr:to>
    <xdr:graphicFrame macro="">
      <xdr:nvGraphicFramePr>
        <xdr:cNvPr id="2" name="Diagra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78</xdr:row>
      <xdr:rowOff>29937</xdr:rowOff>
    </xdr:from>
    <xdr:to>
      <xdr:col>7</xdr:col>
      <xdr:colOff>0</xdr:colOff>
      <xdr:row>90</xdr:row>
      <xdr:rowOff>127364</xdr:rowOff>
    </xdr:to>
    <xdr:graphicFrame macro="">
      <xdr:nvGraphicFramePr>
        <xdr:cNvPr id="4" name="Diagram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áblázat2" displayName="Táblázat2" ref="A19:G31" totalsRowShown="0" headerRowDxfId="74" dataDxfId="73" tableBorderDxfId="72">
  <autoFilter ref="A19:G31" xr:uid="{00000000-0009-0000-0100-00000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Tevékenységek" dataDxfId="71"/>
    <tableColumn id="2" xr3:uid="{00000000-0010-0000-0000-000002000000}" name="2022 tény" dataDxfId="70"/>
    <tableColumn id="3" xr3:uid="{00000000-0010-0000-0000-000003000000}" name="2023 terv" dataDxfId="69"/>
    <tableColumn id="5" xr3:uid="{00000000-0010-0000-0000-000005000000}" name="2023 várható" dataDxfId="68"/>
    <tableColumn id="6" xr3:uid="{00000000-0010-0000-0000-000006000000}" name="2023 tény" dataDxfId="67"/>
    <tableColumn id="8" xr3:uid="{00000000-0010-0000-0000-000008000000}" name="2023 tény - 2023 terv" dataDxfId="66">
      <calculatedColumnFormula>E20-C20</calculatedColumnFormula>
    </tableColumn>
    <tableColumn id="9" xr3:uid="{00000000-0010-0000-0000-000009000000}" name="2023 tény- 2023 várható" dataDxfId="65">
      <calculatedColumnFormula>Táblázat2[[#This Row],[2023 tény]]-Táblázat2[[#This Row],[2023 várható]]</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áblázat4" displayName="Táblázat4" ref="A51:G55" totalsRowShown="0" headerRowDxfId="64" dataDxfId="63" tableBorderDxfId="62">
  <autoFilter ref="A51:G55" xr:uid="{00000000-0009-0000-0100-00000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100-000001000000}" name="Alaptevékenység közhasznú eredménye" dataDxfId="61"/>
    <tableColumn id="2" xr3:uid="{00000000-0010-0000-0100-000002000000}" name="2022 tény" dataDxfId="60"/>
    <tableColumn id="3" xr3:uid="{00000000-0010-0000-0100-000003000000}" name="2023 terv" dataDxfId="59"/>
    <tableColumn id="5" xr3:uid="{00000000-0010-0000-0100-000005000000}" name="2023 várható" dataDxfId="58"/>
    <tableColumn id="6" xr3:uid="{00000000-0010-0000-0100-000006000000}" name="2023 tény" dataDxfId="57"/>
    <tableColumn id="8" xr3:uid="{00000000-0010-0000-0100-000008000000}" name="2023 tény - 2023 terv" dataDxfId="56"/>
    <tableColumn id="9" xr3:uid="{00000000-0010-0000-0100-000009000000}" name="2023 tény- 2023 várható" dataDxfId="55">
      <calculatedColumnFormula>Táblázat4[[#This Row],[2023 várható]]-Táblázat4[[#This Row],[2023 tény]]</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áblázat5" displayName="Táblázat5" ref="A56:G77" totalsRowShown="0" headerRowDxfId="54" dataDxfId="53" tableBorderDxfId="52">
  <autoFilter ref="A56:G77" xr:uid="{00000000-0009-0000-01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200-000001000000}" name="Alaptevékenység közhasznú eredményének részletezése" dataDxfId="51">
      <calculatedColumnFormula>'Kimutatás adatok'!#REF!</calculatedColumnFormula>
    </tableColumn>
    <tableColumn id="2" xr3:uid="{00000000-0010-0000-0200-000002000000}" name="2022 tény" dataDxfId="50"/>
    <tableColumn id="3" xr3:uid="{00000000-0010-0000-0200-000003000000}" name="2023 terv" dataDxfId="49"/>
    <tableColumn id="5" xr3:uid="{00000000-0010-0000-0200-000005000000}" name="2023 várható" dataDxfId="48"/>
    <tableColumn id="6" xr3:uid="{00000000-0010-0000-0200-000006000000}" name="2023 tény" dataDxfId="47"/>
    <tableColumn id="8" xr3:uid="{00000000-0010-0000-0200-000008000000}" name="2023 tény - 2023 terv" dataDxfId="46">
      <calculatedColumnFormula>E57-C57</calculatedColumnFormula>
    </tableColumn>
    <tableColumn id="9" xr3:uid="{00000000-0010-0000-0200-000009000000}" name="2023 tény- 2023 várható" dataDxfId="45">
      <calculatedColumnFormula>Táblázat5[[#This Row],[2023 tény]]-Táblázat5[[#This Row],[2023 várható]]</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áblázat6" displayName="Táblázat6" ref="A163:G168" totalsRowShown="0" headerRowDxfId="44" dataDxfId="43" tableBorderDxfId="42">
  <autoFilter ref="A163:G168"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Főbb projektek eredményei:" dataDxfId="41">
      <calculatedColumnFormula>'Kimutatás adatok'!B49</calculatedColumnFormula>
    </tableColumn>
    <tableColumn id="2" xr3:uid="{00000000-0010-0000-0300-000002000000}" name="2022 tény" dataDxfId="40">
      <calculatedColumnFormula>'Kimutatás adatok'!C49</calculatedColumnFormula>
    </tableColumn>
    <tableColumn id="3" xr3:uid="{00000000-0010-0000-0300-000003000000}" name="2023 terv" dataDxfId="39">
      <calculatedColumnFormula>'Kimutatás adatok'!D49</calculatedColumnFormula>
    </tableColumn>
    <tableColumn id="5" xr3:uid="{00000000-0010-0000-0300-000005000000}" name="2023 várható" dataDxfId="38">
      <calculatedColumnFormula>'Kimutatás adatok'!E49</calculatedColumnFormula>
    </tableColumn>
    <tableColumn id="6" xr3:uid="{00000000-0010-0000-0300-000006000000}" name="2023 tény" dataDxfId="37">
      <calculatedColumnFormula>'Kimutatás adatok'!F49</calculatedColumnFormula>
    </tableColumn>
    <tableColumn id="7" xr3:uid="{00000000-0010-0000-0300-000007000000}" name="2023 tény - 2023 terv" dataDxfId="36">
      <calculatedColumnFormula>'Kimutatás adatok'!#REF!</calculatedColumnFormula>
    </tableColumn>
    <tableColumn id="4" xr3:uid="{00000000-0010-0000-0300-000004000000}" name="2023 tény- 2023 várható" dataDxfId="35">
      <calculatedColumnFormula>Táblázat6[[#This Row],[2023 tény]]-Táblázat6[[#This Row],[2023 várható]]</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áblázat8" displayName="Táblázat8" ref="A184:G187" totalsRowShown="0" headerRowDxfId="34" dataDxfId="33" tableBorderDxfId="32">
  <autoFilter ref="A184:G187" xr:uid="{00000000-0009-0000-0100-000008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Vállalkozási tevékenység eredménye" dataDxfId="31"/>
    <tableColumn id="2" xr3:uid="{00000000-0010-0000-0400-000002000000}" name="2022 tény" dataDxfId="30"/>
    <tableColumn id="3" xr3:uid="{00000000-0010-0000-0400-000003000000}" name="2023 terv" dataDxfId="29"/>
    <tableColumn id="5" xr3:uid="{00000000-0010-0000-0400-000005000000}" name="2023 várható" dataDxfId="28"/>
    <tableColumn id="6" xr3:uid="{00000000-0010-0000-0400-000006000000}" name="2023 tény" dataDxfId="27"/>
    <tableColumn id="7" xr3:uid="{00000000-0010-0000-0400-000007000000}" name="2023 tény - 2023 terv" dataDxfId="26">
      <calculatedColumnFormula>E185-C185</calculatedColumnFormula>
    </tableColumn>
    <tableColumn id="8" xr3:uid="{00000000-0010-0000-0400-000008000000}" name="2023 tény- 2023 várható" dataDxfId="25">
      <calculatedColumnFormula>Táblázat8[[#This Row],[2023 tény]]-Táblázat8[[#This Row],[2023 várható]]</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áblázat9" displayName="Táblázat9" ref="A194:F195" totalsRowShown="0" headerRowDxfId="24" dataDxfId="23" tableBorderDxfId="22">
  <autoFilter ref="A194:F195" xr:uid="{00000000-0009-0000-0100-00000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500-000001000000}" name="Szervezeti struktúra szerinti eredmény megoszlás (Eft)" dataDxfId="21"/>
    <tableColumn id="2" xr3:uid="{00000000-0010-0000-0500-000002000000}" name="Teljes MEE" dataDxfId="20">
      <calculatedColumnFormula>E195+C195+D195+F195</calculatedColumnFormula>
    </tableColumn>
    <tableColumn id="4" xr3:uid="{00000000-0010-0000-0500-000004000000}" name="Reg.szervetek" dataDxfId="19">
      <calculatedColumnFormula>'Kimutatás adatok'!C58</calculatedColumnFormula>
    </tableColumn>
    <tableColumn id="5" xr3:uid="{00000000-0010-0000-0500-000005000000}" name="Szakmai Szervezetek" dataDxfId="18">
      <calculatedColumnFormula>'Kimutatás adatok'!D58</calculatedColumnFormula>
    </tableColumn>
    <tableColumn id="3" xr3:uid="{00000000-0010-0000-0500-000003000000}" name="Központ" dataDxfId="17">
      <calculatedColumnFormula>'Kimutatás adatok'!C57</calculatedColumnFormula>
    </tableColumn>
    <tableColumn id="6" xr3:uid="{00000000-0010-0000-0500-000006000000}" name="Akciók" dataDxfId="16">
      <calculatedColumnFormula>'Kimutatás adatok'!C60</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áblázat82" displayName="Táblázat82" ref="A172:G175" totalsRowShown="0" headerRowDxfId="15" dataDxfId="14" tableBorderDxfId="13">
  <autoFilter ref="A172:G175"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600-000001000000}" name="Alaptevékenység nem közhasznú eredménye" dataDxfId="12"/>
    <tableColumn id="2" xr3:uid="{00000000-0010-0000-0600-000002000000}" name="2022 tény" dataDxfId="11"/>
    <tableColumn id="3" xr3:uid="{00000000-0010-0000-0600-000003000000}" name="2023 terv" dataDxfId="10"/>
    <tableColumn id="5" xr3:uid="{00000000-0010-0000-0600-000005000000}" name="2023 várható" dataDxfId="9"/>
    <tableColumn id="6" xr3:uid="{00000000-0010-0000-0600-000006000000}" name="2023 tény" dataDxfId="8"/>
    <tableColumn id="7" xr3:uid="{00000000-0010-0000-0600-000007000000}" name="2023 tény - 2023 terv" dataDxfId="7">
      <calculatedColumnFormula>E173-C173</calculatedColumnFormula>
    </tableColumn>
    <tableColumn id="8" xr3:uid="{00000000-0010-0000-0600-000008000000}" name="2023 tény- 2023 várható" dataDxfId="6">
      <calculatedColumnFormula>Táblázat82[[#This Row],[2023 tény]]-Táblázat82[[#This Row],[2023 várható]]</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Táblázat3" displayName="Táblázat3" ref="A197:D199" totalsRowShown="0" headerRowDxfId="5" dataDxfId="4">
  <autoFilter ref="A197:D199" xr:uid="{00000000-0009-0000-0100-000003000000}">
    <filterColumn colId="0" hiddenButton="1"/>
    <filterColumn colId="1" hiddenButton="1"/>
    <filterColumn colId="2" hiddenButton="1"/>
    <filterColumn colId="3" hiddenButton="1"/>
  </autoFilter>
  <tableColumns count="4">
    <tableColumn id="1" xr3:uid="{00000000-0010-0000-0700-000001000000}" name="Kiegészítő információk 2023.12.31-i állapotról" dataDxfId="3"/>
    <tableColumn id="2" xr3:uid="{00000000-0010-0000-0700-000002000000}" name="Összeg (EFt)" dataDxfId="2">
      <calculatedColumnFormula>'Kimutatás adatok'!C73</calculatedColumnFormula>
    </tableColumn>
    <tableColumn id="3" xr3:uid="{00000000-0010-0000-0700-000003000000}" name="Ebből lejárt (EFt)" dataDxfId="1">
      <calculatedColumnFormula>'Kimutatás adatok'!D73</calculatedColumnFormula>
    </tableColumn>
    <tableColumn id="4" xr3:uid="{00000000-0010-0000-0700-000004000000}" name="Ebből nyitott 2023.04.26-án(EFt)" dataDxfId="0">
      <calculatedColumnFormula>'Kimutatás adatok'!E73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3"/>
  <sheetViews>
    <sheetView showGridLines="0" tabSelected="1" topLeftCell="A95" zoomScale="85" zoomScaleNormal="85" workbookViewId="0">
      <selection activeCell="C112" sqref="C112:G112"/>
    </sheetView>
  </sheetViews>
  <sheetFormatPr defaultColWidth="8.85546875" defaultRowHeight="15" x14ac:dyDescent="0.25"/>
  <cols>
    <col min="1" max="1" width="58.28515625" style="20" customWidth="1"/>
    <col min="2" max="2" width="14.28515625" style="20" customWidth="1"/>
    <col min="3" max="3" width="15.28515625" style="20" customWidth="1"/>
    <col min="4" max="4" width="17.5703125" style="20" customWidth="1"/>
    <col min="5" max="5" width="19" style="20" customWidth="1"/>
    <col min="6" max="6" width="14.140625" style="20" customWidth="1"/>
    <col min="7" max="7" width="12.85546875" style="20" customWidth="1"/>
    <col min="8" max="16384" width="8.85546875" style="20"/>
  </cols>
  <sheetData>
    <row r="1" spans="1:7" x14ac:dyDescent="0.25">
      <c r="A1" s="63" t="s">
        <v>1</v>
      </c>
    </row>
    <row r="3" spans="1:7" x14ac:dyDescent="0.25">
      <c r="A3" s="39" t="s">
        <v>179</v>
      </c>
      <c r="B3" s="39" t="s">
        <v>0</v>
      </c>
      <c r="C3" s="44">
        <v>2023</v>
      </c>
      <c r="D3" s="39" t="s">
        <v>220</v>
      </c>
      <c r="E3" s="44" t="s">
        <v>163</v>
      </c>
    </row>
    <row r="5" spans="1:7" s="19" customFormat="1" x14ac:dyDescent="0.25"/>
    <row r="6" spans="1:7" s="19" customFormat="1" x14ac:dyDescent="0.25"/>
    <row r="7" spans="1:7" s="19" customFormat="1" x14ac:dyDescent="0.25"/>
    <row r="8" spans="1:7" s="19" customFormat="1" x14ac:dyDescent="0.25"/>
    <row r="9" spans="1:7" s="19" customFormat="1" x14ac:dyDescent="0.25"/>
    <row r="10" spans="1:7" s="19" customFormat="1" ht="14.25" customHeight="1" x14ac:dyDescent="0.25"/>
    <row r="11" spans="1:7" s="19" customFormat="1" x14ac:dyDescent="0.25"/>
    <row r="12" spans="1:7" s="19" customFormat="1" x14ac:dyDescent="0.25">
      <c r="B12" s="21"/>
    </row>
    <row r="13" spans="1:7" s="19" customFormat="1" x14ac:dyDescent="0.25"/>
    <row r="14" spans="1:7" s="19" customFormat="1" x14ac:dyDescent="0.25"/>
    <row r="15" spans="1:7" ht="60.75" customHeight="1" x14ac:dyDescent="0.25">
      <c r="B15" s="19"/>
      <c r="C15" s="19"/>
      <c r="D15" s="19"/>
      <c r="E15" s="19"/>
      <c r="F15" s="19"/>
      <c r="G15" s="19"/>
    </row>
    <row r="16" spans="1:7" ht="30" customHeight="1" x14ac:dyDescent="0.25">
      <c r="A16" s="40" t="s">
        <v>2</v>
      </c>
      <c r="B16" s="39"/>
      <c r="C16" s="39"/>
      <c r="D16" s="39"/>
      <c r="E16" s="63" t="s">
        <v>8</v>
      </c>
      <c r="F16" s="39"/>
      <c r="G16" s="39"/>
    </row>
    <row r="17" spans="1:7" ht="15.75" thickBot="1" x14ac:dyDescent="0.3"/>
    <row r="18" spans="1:7" s="34" customFormat="1" ht="15.75" thickBot="1" x14ac:dyDescent="0.3">
      <c r="A18" s="390"/>
      <c r="B18" s="391"/>
      <c r="C18" s="391"/>
      <c r="D18" s="391"/>
      <c r="E18" s="391"/>
      <c r="F18" s="335" t="s">
        <v>3</v>
      </c>
      <c r="G18" s="336"/>
    </row>
    <row r="19" spans="1:7" s="34" customFormat="1" ht="58.9" customHeight="1" x14ac:dyDescent="0.25">
      <c r="A19" s="46" t="s">
        <v>21</v>
      </c>
      <c r="B19" s="49" t="s">
        <v>178</v>
      </c>
      <c r="C19" s="49" t="s">
        <v>191</v>
      </c>
      <c r="D19" s="49" t="s">
        <v>192</v>
      </c>
      <c r="E19" s="50" t="s">
        <v>194</v>
      </c>
      <c r="F19" s="46" t="s">
        <v>195</v>
      </c>
      <c r="G19" s="53" t="s">
        <v>196</v>
      </c>
    </row>
    <row r="20" spans="1:7" x14ac:dyDescent="0.25">
      <c r="A20" s="32" t="str">
        <f>'Kimutatás adatok'!B4</f>
        <v>Alaptevékenység közhasznú bevételei</v>
      </c>
      <c r="B20" s="126">
        <f>'Kimutatás adatok'!C4</f>
        <v>428743.47499999998</v>
      </c>
      <c r="C20" s="126">
        <f>'Kimutatás adatok'!D4</f>
        <v>398543</v>
      </c>
      <c r="D20" s="126">
        <f>'Kimutatás adatok'!E4</f>
        <v>507066.76399999997</v>
      </c>
      <c r="E20" s="126">
        <f>'Kimutatás adatok'!F4</f>
        <v>542746.16884000006</v>
      </c>
      <c r="F20" s="45">
        <f t="shared" ref="F20:F31" si="0">E20-C20</f>
        <v>144203.16884000006</v>
      </c>
      <c r="G20" s="126">
        <f>Táblázat2[[#This Row],[2023 tény]]-Táblázat2[[#This Row],[2023 várható]]</f>
        <v>35679.40484000009</v>
      </c>
    </row>
    <row r="21" spans="1:7" x14ac:dyDescent="0.25">
      <c r="A21" s="32" t="str">
        <f>'Kimutatás adatok'!B5</f>
        <v>Alaptevékenység nem közhasznú bevételei</v>
      </c>
      <c r="B21" s="126">
        <f>'Kimutatás adatok'!C5</f>
        <v>13530.25</v>
      </c>
      <c r="C21" s="126">
        <f>'Kimutatás adatok'!D5</f>
        <v>10000</v>
      </c>
      <c r="D21" s="126">
        <f>'Kimutatás adatok'!E5</f>
        <v>12075</v>
      </c>
      <c r="E21" s="126">
        <f>'Kimutatás adatok'!F5</f>
        <v>12914.884249999999</v>
      </c>
      <c r="F21" s="45">
        <f t="shared" si="0"/>
        <v>2914.8842499999992</v>
      </c>
      <c r="G21" s="126">
        <f>Táblázat2[[#This Row],[2023 tény]]-Táblázat2[[#This Row],[2023 várható]]</f>
        <v>839.88424999999916</v>
      </c>
    </row>
    <row r="22" spans="1:7" x14ac:dyDescent="0.25">
      <c r="A22" s="32" t="str">
        <f>'Kimutatás adatok'!B6</f>
        <v>Vállalkozási tevékenység bevételei</v>
      </c>
      <c r="B22" s="126">
        <f>'Kimutatás adatok'!C6</f>
        <v>0</v>
      </c>
      <c r="C22" s="126">
        <f>'Kimutatás adatok'!D6</f>
        <v>0</v>
      </c>
      <c r="D22" s="126">
        <f>'Kimutatás adatok'!E6</f>
        <v>0</v>
      </c>
      <c r="E22" s="126">
        <f>'Kimutatás adatok'!F6</f>
        <v>0</v>
      </c>
      <c r="F22" s="45">
        <f t="shared" si="0"/>
        <v>0</v>
      </c>
      <c r="G22" s="126">
        <f>Táblázat2[[#This Row],[2023 tény]]-Táblázat2[[#This Row],[2023 várható]]</f>
        <v>0</v>
      </c>
    </row>
    <row r="23" spans="1:7" s="36" customFormat="1" x14ac:dyDescent="0.25">
      <c r="A23" s="47" t="str">
        <f>'Kimutatás adatok'!B7</f>
        <v>Bevételek</v>
      </c>
      <c r="B23" s="133">
        <f>'Kimutatás adatok'!C7</f>
        <v>442273.72499999998</v>
      </c>
      <c r="C23" s="133">
        <f>'Kimutatás adatok'!D7</f>
        <v>408543</v>
      </c>
      <c r="D23" s="133">
        <f>'Kimutatás adatok'!E7</f>
        <v>519141.76399999997</v>
      </c>
      <c r="E23" s="133">
        <f>'Kimutatás adatok'!F7</f>
        <v>555661.05309000006</v>
      </c>
      <c r="F23" s="134">
        <f t="shared" si="0"/>
        <v>147118.05309000006</v>
      </c>
      <c r="G23" s="133">
        <f>Táblázat2[[#This Row],[2023 tény]]-Táblázat2[[#This Row],[2023 várható]]</f>
        <v>36519.289090000093</v>
      </c>
    </row>
    <row r="24" spans="1:7" x14ac:dyDescent="0.25">
      <c r="A24" s="32" t="str">
        <f>'Kimutatás adatok'!B9</f>
        <v>Alaptevékenység közhasznú ráfordításai</v>
      </c>
      <c r="B24" s="126">
        <f>'Kimutatás adatok'!C9</f>
        <v>380971.80099999998</v>
      </c>
      <c r="C24" s="126">
        <f>'Kimutatás adatok'!D9</f>
        <v>395832</v>
      </c>
      <c r="D24" s="126">
        <f>'Kimutatás adatok'!E9</f>
        <v>452963.03372000001</v>
      </c>
      <c r="E24" s="126">
        <f>'Kimutatás adatok'!F9</f>
        <v>493163.53571999999</v>
      </c>
      <c r="F24" s="45">
        <f t="shared" si="0"/>
        <v>97331.535719999985</v>
      </c>
      <c r="G24" s="126">
        <f>Táblázat2[[#This Row],[2023 tény]]-Táblázat2[[#This Row],[2023 várható]]</f>
        <v>40200.501999999979</v>
      </c>
    </row>
    <row r="25" spans="1:7" x14ac:dyDescent="0.25">
      <c r="A25" s="32" t="str">
        <f>'Kimutatás adatok'!B10</f>
        <v>Alaptevékenységek nem közhasznú ráfordításai</v>
      </c>
      <c r="B25" s="126">
        <f>'Kimutatás adatok'!C10</f>
        <v>6875.2079999999996</v>
      </c>
      <c r="C25" s="126">
        <f>'Kimutatás adatok'!D10</f>
        <v>6500</v>
      </c>
      <c r="D25" s="126">
        <f>'Kimutatás adatok'!E10</f>
        <v>7551</v>
      </c>
      <c r="E25" s="126">
        <f>'Kimutatás adatok'!F10</f>
        <v>8290.5930000000008</v>
      </c>
      <c r="F25" s="45">
        <f t="shared" si="0"/>
        <v>1790.5930000000008</v>
      </c>
      <c r="G25" s="126">
        <f>Táblázat2[[#This Row],[2023 tény]]-Táblázat2[[#This Row],[2023 várható]]</f>
        <v>739.59300000000076</v>
      </c>
    </row>
    <row r="26" spans="1:7" x14ac:dyDescent="0.25">
      <c r="A26" s="32" t="str">
        <f>'Kimutatás adatok'!B11</f>
        <v>Vállalkozási ráfordítások</v>
      </c>
      <c r="B26" s="126">
        <f>'Kimutatás adatok'!C11</f>
        <v>0</v>
      </c>
      <c r="C26" s="126">
        <f>'Kimutatás adatok'!D11</f>
        <v>0</v>
      </c>
      <c r="D26" s="126">
        <f>'Kimutatás adatok'!E11</f>
        <v>0</v>
      </c>
      <c r="E26" s="126">
        <f>'Kimutatás adatok'!F11</f>
        <v>0</v>
      </c>
      <c r="F26" s="45">
        <f t="shared" si="0"/>
        <v>0</v>
      </c>
      <c r="G26" s="126">
        <f>Táblázat2[[#This Row],[2023 tény]]-Táblázat2[[#This Row],[2023 várható]]</f>
        <v>0</v>
      </c>
    </row>
    <row r="27" spans="1:7" s="36" customFormat="1" x14ac:dyDescent="0.25">
      <c r="A27" s="47" t="str">
        <f>'Kimutatás adatok'!B12</f>
        <v>Ráfordítások</v>
      </c>
      <c r="B27" s="133">
        <f>'Kimutatás adatok'!C12</f>
        <v>387847.00899999996</v>
      </c>
      <c r="C27" s="133">
        <f>'Kimutatás adatok'!D12</f>
        <v>402332</v>
      </c>
      <c r="D27" s="133">
        <f>'Kimutatás adatok'!E12</f>
        <v>460514.03372000001</v>
      </c>
      <c r="E27" s="133">
        <f>'Kimutatás adatok'!F12</f>
        <v>501454.12871999998</v>
      </c>
      <c r="F27" s="134">
        <f t="shared" si="0"/>
        <v>99122.128719999979</v>
      </c>
      <c r="G27" s="133">
        <f>Táblázat2[[#This Row],[2023 tény]]-Táblázat2[[#This Row],[2023 várható]]</f>
        <v>40940.094999999972</v>
      </c>
    </row>
    <row r="28" spans="1:7" x14ac:dyDescent="0.25">
      <c r="A28" s="32" t="str">
        <f>'Kimutatás adatok'!B14</f>
        <v>Alaptevékenység közhasznú eredménye</v>
      </c>
      <c r="B28" s="126">
        <f>'Kimutatás adatok'!C14</f>
        <v>47771.673999999999</v>
      </c>
      <c r="C28" s="126">
        <f>'Kimutatás adatok'!D14</f>
        <v>2711</v>
      </c>
      <c r="D28" s="126">
        <f>'Kimutatás adatok'!E14</f>
        <v>54103.73027999996</v>
      </c>
      <c r="E28" s="126">
        <f>'Kimutatás adatok'!F14</f>
        <v>49582.633120000071</v>
      </c>
      <c r="F28" s="45">
        <f t="shared" si="0"/>
        <v>46871.633120000071</v>
      </c>
      <c r="G28" s="126">
        <f>Táblázat2[[#This Row],[2023 tény]]-Táblázat2[[#This Row],[2023 várható]]</f>
        <v>-4521.0971599998884</v>
      </c>
    </row>
    <row r="29" spans="1:7" x14ac:dyDescent="0.25">
      <c r="A29" s="32" t="str">
        <f>'Kimutatás adatok'!B15</f>
        <v>Alaptevékenység nem közhasznú eredménye</v>
      </c>
      <c r="B29" s="126">
        <f>'Kimutatás adatok'!C15</f>
        <v>6655.0420000000004</v>
      </c>
      <c r="C29" s="126">
        <f>'Kimutatás adatok'!D15</f>
        <v>3500</v>
      </c>
      <c r="D29" s="126">
        <f>'Kimutatás adatok'!E15</f>
        <v>4524</v>
      </c>
      <c r="E29" s="126">
        <f>'Kimutatás adatok'!F15</f>
        <v>4624.2912499999984</v>
      </c>
      <c r="F29" s="45">
        <f t="shared" si="0"/>
        <v>1124.2912499999984</v>
      </c>
      <c r="G29" s="126">
        <f>Táblázat2[[#This Row],[2023 tény]]-Táblázat2[[#This Row],[2023 várható]]</f>
        <v>100.2912499999984</v>
      </c>
    </row>
    <row r="30" spans="1:7" x14ac:dyDescent="0.25">
      <c r="A30" s="32" t="str">
        <f>'Kimutatás adatok'!B16</f>
        <v>Vállalkozási tevékenység eredménye</v>
      </c>
      <c r="B30" s="126">
        <f>'Kimutatás adatok'!C16</f>
        <v>0</v>
      </c>
      <c r="C30" s="126">
        <f>'Kimutatás adatok'!D16</f>
        <v>0</v>
      </c>
      <c r="D30" s="126">
        <f>'Kimutatás adatok'!E16</f>
        <v>0</v>
      </c>
      <c r="E30" s="126">
        <f>'Kimutatás adatok'!F16</f>
        <v>0</v>
      </c>
      <c r="F30" s="45">
        <f t="shared" si="0"/>
        <v>0</v>
      </c>
      <c r="G30" s="126">
        <f>Táblázat2[[#This Row],[2023 tény]]-Táblázat2[[#This Row],[2023 várható]]</f>
        <v>0</v>
      </c>
    </row>
    <row r="31" spans="1:7" s="36" customFormat="1" ht="15.75" thickBot="1" x14ac:dyDescent="0.3">
      <c r="A31" s="48" t="str">
        <f>'Kimutatás adatok'!B17</f>
        <v>Eredmény</v>
      </c>
      <c r="B31" s="135">
        <f>'Kimutatás adatok'!C17</f>
        <v>54426.716000000015</v>
      </c>
      <c r="C31" s="135">
        <f>'Kimutatás adatok'!D17</f>
        <v>6211</v>
      </c>
      <c r="D31" s="135">
        <f>'Kimutatás adatok'!E17</f>
        <v>58627.73027999996</v>
      </c>
      <c r="E31" s="135">
        <f>'Kimutatás adatok'!F17</f>
        <v>54206.924370000081</v>
      </c>
      <c r="F31" s="136">
        <f t="shared" si="0"/>
        <v>47995.924370000081</v>
      </c>
      <c r="G31" s="135">
        <f>Táblázat2[[#This Row],[2023 tény]]-Táblázat2[[#This Row],[2023 várható]]</f>
        <v>-4420.8059099998791</v>
      </c>
    </row>
    <row r="32" spans="1:7" x14ac:dyDescent="0.25">
      <c r="B32" s="35"/>
      <c r="C32" s="19"/>
      <c r="D32" s="19"/>
      <c r="E32" s="19"/>
      <c r="F32" s="21"/>
      <c r="G32" s="21"/>
    </row>
    <row r="33" spans="1:7" ht="15.75" thickBot="1" x14ac:dyDescent="0.3">
      <c r="A33" s="371" t="s">
        <v>20</v>
      </c>
      <c r="B33" s="372"/>
      <c r="C33" s="372"/>
      <c r="D33" s="372"/>
      <c r="E33" s="372"/>
      <c r="F33" s="372"/>
      <c r="G33" s="372"/>
    </row>
    <row r="34" spans="1:7" x14ac:dyDescent="0.25">
      <c r="A34" s="178" t="s">
        <v>197</v>
      </c>
      <c r="B34" s="179">
        <f>E31/1000</f>
        <v>54.206924370000081</v>
      </c>
      <c r="C34" s="180" t="s">
        <v>204</v>
      </c>
      <c r="D34" s="180"/>
      <c r="E34" s="180"/>
      <c r="F34" s="179"/>
      <c r="G34" s="181"/>
    </row>
    <row r="35" spans="1:7" x14ac:dyDescent="0.25">
      <c r="A35" s="210" t="s">
        <v>212</v>
      </c>
      <c r="B35" s="174">
        <f>F31/1000</f>
        <v>47.995924370000083</v>
      </c>
      <c r="C35" s="399" t="s">
        <v>217</v>
      </c>
      <c r="D35" s="399"/>
      <c r="E35" s="175"/>
      <c r="F35" s="174"/>
      <c r="G35" s="182"/>
    </row>
    <row r="36" spans="1:7" ht="58.9" customHeight="1" x14ac:dyDescent="0.25">
      <c r="A36" s="353" t="s">
        <v>234</v>
      </c>
      <c r="B36" s="354"/>
      <c r="C36" s="354"/>
      <c r="D36" s="354"/>
      <c r="E36" s="354"/>
      <c r="F36" s="354"/>
      <c r="G36" s="355"/>
    </row>
    <row r="37" spans="1:7" x14ac:dyDescent="0.25">
      <c r="A37" s="353" t="s">
        <v>177</v>
      </c>
      <c r="B37" s="354"/>
      <c r="C37" s="354"/>
      <c r="D37" s="354"/>
      <c r="E37" s="354"/>
      <c r="F37" s="354"/>
      <c r="G37" s="355"/>
    </row>
    <row r="38" spans="1:7" x14ac:dyDescent="0.25">
      <c r="A38" s="353" t="s">
        <v>269</v>
      </c>
      <c r="B38" s="354"/>
      <c r="C38" s="354"/>
      <c r="D38" s="354"/>
      <c r="E38" s="354"/>
      <c r="F38" s="354"/>
      <c r="G38" s="355"/>
    </row>
    <row r="39" spans="1:7" ht="60" customHeight="1" x14ac:dyDescent="0.25">
      <c r="A39" s="176" t="s">
        <v>205</v>
      </c>
      <c r="B39" s="306">
        <f>F57/1000</f>
        <v>48.975902969999993</v>
      </c>
      <c r="C39" s="400" t="s">
        <v>247</v>
      </c>
      <c r="D39" s="400"/>
      <c r="E39" s="400"/>
      <c r="F39" s="400"/>
      <c r="G39" s="401"/>
    </row>
    <row r="40" spans="1:7" ht="126.75" customHeight="1" x14ac:dyDescent="0.25">
      <c r="A40" s="176" t="s">
        <v>206</v>
      </c>
      <c r="B40" s="306">
        <f>-1*(F58/1000)</f>
        <v>-29.432587719999983</v>
      </c>
      <c r="C40" s="400" t="s">
        <v>273</v>
      </c>
      <c r="D40" s="400"/>
      <c r="E40" s="400"/>
      <c r="F40" s="400"/>
      <c r="G40" s="401"/>
    </row>
    <row r="41" spans="1:7" ht="91.9" customHeight="1" x14ac:dyDescent="0.25">
      <c r="A41" s="209" t="s">
        <v>207</v>
      </c>
      <c r="B41" s="306">
        <f>F62/1000</f>
        <v>6.0243140000000128</v>
      </c>
      <c r="C41" s="400" t="s">
        <v>252</v>
      </c>
      <c r="D41" s="400"/>
      <c r="E41" s="400"/>
      <c r="F41" s="400"/>
      <c r="G41" s="401"/>
    </row>
    <row r="42" spans="1:7" ht="35.25" customHeight="1" x14ac:dyDescent="0.25">
      <c r="A42" s="176" t="s">
        <v>208</v>
      </c>
      <c r="B42" s="306">
        <f>F65/1000</f>
        <v>12.317723999999998</v>
      </c>
      <c r="C42" s="400" t="s">
        <v>270</v>
      </c>
      <c r="D42" s="400"/>
      <c r="E42" s="400"/>
      <c r="F42" s="400"/>
      <c r="G42" s="401"/>
    </row>
    <row r="43" spans="1:7" ht="38.25" customHeight="1" x14ac:dyDescent="0.25">
      <c r="A43" s="176" t="s">
        <v>209</v>
      </c>
      <c r="B43" s="306">
        <f>F68/1000</f>
        <v>1.411</v>
      </c>
      <c r="C43" s="400" t="s">
        <v>235</v>
      </c>
      <c r="D43" s="400"/>
      <c r="E43" s="400"/>
      <c r="F43" s="400"/>
      <c r="G43" s="401"/>
    </row>
    <row r="44" spans="1:7" ht="65.25" customHeight="1" x14ac:dyDescent="0.25">
      <c r="A44" s="176" t="s">
        <v>210</v>
      </c>
      <c r="B44" s="306">
        <f>(F71+F175)/1000</f>
        <v>12.639502120000008</v>
      </c>
      <c r="C44" s="379" t="s">
        <v>219</v>
      </c>
      <c r="D44" s="379"/>
      <c r="E44" s="379"/>
      <c r="F44" s="379"/>
      <c r="G44" s="380"/>
    </row>
    <row r="45" spans="1:7" ht="66" customHeight="1" x14ac:dyDescent="0.25">
      <c r="A45" s="176" t="s">
        <v>250</v>
      </c>
      <c r="B45" s="307">
        <f>F74/1000</f>
        <v>-1.9087999999999992</v>
      </c>
      <c r="C45" s="379" t="s">
        <v>271</v>
      </c>
      <c r="D45" s="379"/>
      <c r="E45" s="379"/>
      <c r="F45" s="379"/>
      <c r="G45" s="380"/>
    </row>
    <row r="46" spans="1:7" ht="81.75" customHeight="1" thickBot="1" x14ac:dyDescent="0.3">
      <c r="A46" s="177" t="s">
        <v>211</v>
      </c>
      <c r="B46" s="308">
        <f>F77/1000</f>
        <v>-2.0311310000000002</v>
      </c>
      <c r="C46" s="381" t="s">
        <v>251</v>
      </c>
      <c r="D46" s="381"/>
      <c r="E46" s="381"/>
      <c r="F46" s="381"/>
      <c r="G46" s="382"/>
    </row>
    <row r="47" spans="1:7" x14ac:dyDescent="0.25">
      <c r="A47" s="373"/>
      <c r="B47" s="373"/>
      <c r="C47" s="373"/>
      <c r="D47" s="373"/>
      <c r="E47" s="373"/>
      <c r="F47" s="373"/>
      <c r="G47" s="373"/>
    </row>
    <row r="48" spans="1:7" s="29" customFormat="1" x14ac:dyDescent="0.25">
      <c r="A48" s="28"/>
      <c r="B48" s="28"/>
      <c r="C48" s="28"/>
      <c r="D48" s="28"/>
      <c r="E48" s="28"/>
    </row>
    <row r="49" spans="1:7" ht="15.75" thickBot="1" x14ac:dyDescent="0.3">
      <c r="A49" s="398" t="s">
        <v>172</v>
      </c>
      <c r="B49" s="398"/>
      <c r="C49" s="398"/>
      <c r="D49" s="398"/>
      <c r="E49" s="398"/>
      <c r="F49" s="398"/>
      <c r="G49" s="398"/>
    </row>
    <row r="50" spans="1:7" ht="15.75" thickBot="1" x14ac:dyDescent="0.3">
      <c r="A50" s="333"/>
      <c r="B50" s="334"/>
      <c r="C50" s="334"/>
      <c r="D50" s="334"/>
      <c r="E50" s="334"/>
      <c r="F50" s="335" t="s">
        <v>3</v>
      </c>
      <c r="G50" s="336"/>
    </row>
    <row r="51" spans="1:7" ht="31.5" customHeight="1" x14ac:dyDescent="0.25">
      <c r="A51" s="52" t="s">
        <v>33</v>
      </c>
      <c r="B51" s="49" t="s">
        <v>178</v>
      </c>
      <c r="C51" s="49" t="s">
        <v>191</v>
      </c>
      <c r="D51" s="49" t="s">
        <v>192</v>
      </c>
      <c r="E51" s="50" t="s">
        <v>194</v>
      </c>
      <c r="F51" s="46" t="s">
        <v>195</v>
      </c>
      <c r="G51" s="53" t="s">
        <v>196</v>
      </c>
    </row>
    <row r="52" spans="1:7" x14ac:dyDescent="0.25">
      <c r="A52" s="93" t="str">
        <f t="shared" ref="A52:F52" si="1">A20</f>
        <v>Alaptevékenység közhasznú bevételei</v>
      </c>
      <c r="B52" s="137">
        <f t="shared" si="1"/>
        <v>428743.47499999998</v>
      </c>
      <c r="C52" s="137">
        <f t="shared" si="1"/>
        <v>398543</v>
      </c>
      <c r="D52" s="137">
        <f t="shared" si="1"/>
        <v>507066.76399999997</v>
      </c>
      <c r="E52" s="137">
        <f t="shared" si="1"/>
        <v>542746.16884000006</v>
      </c>
      <c r="F52" s="138">
        <f t="shared" si="1"/>
        <v>144203.16884000006</v>
      </c>
      <c r="G52" s="124">
        <f>Táblázat4[[#This Row],[2023 tény]]-Táblázat4[[#This Row],[2023 várható]]</f>
        <v>35679.40484000009</v>
      </c>
    </row>
    <row r="53" spans="1:7" x14ac:dyDescent="0.25">
      <c r="A53" s="41" t="str">
        <f t="shared" ref="A53:F53" si="2">A24</f>
        <v>Alaptevékenység közhasznú ráfordításai</v>
      </c>
      <c r="B53" s="137">
        <f t="shared" si="2"/>
        <v>380971.80099999998</v>
      </c>
      <c r="C53" s="137">
        <f t="shared" si="2"/>
        <v>395832</v>
      </c>
      <c r="D53" s="137">
        <f t="shared" si="2"/>
        <v>452963.03372000001</v>
      </c>
      <c r="E53" s="137">
        <f t="shared" si="2"/>
        <v>493163.53571999999</v>
      </c>
      <c r="F53" s="138">
        <f t="shared" si="2"/>
        <v>97331.535719999985</v>
      </c>
      <c r="G53" s="124">
        <f>Táblázat4[[#This Row],[2023 tény]]-Táblázat4[[#This Row],[2023 várható]]</f>
        <v>40200.501999999979</v>
      </c>
    </row>
    <row r="54" spans="1:7" ht="15.75" thickBot="1" x14ac:dyDescent="0.3">
      <c r="A54" s="94" t="str">
        <f t="shared" ref="A54:F54" si="3">A28</f>
        <v>Alaptevékenység közhasznú eredménye</v>
      </c>
      <c r="B54" s="139">
        <f t="shared" si="3"/>
        <v>47771.673999999999</v>
      </c>
      <c r="C54" s="139">
        <f t="shared" si="3"/>
        <v>2711</v>
      </c>
      <c r="D54" s="139">
        <f t="shared" si="3"/>
        <v>54103.73027999996</v>
      </c>
      <c r="E54" s="139">
        <f t="shared" si="3"/>
        <v>49582.633120000071</v>
      </c>
      <c r="F54" s="140">
        <f t="shared" si="3"/>
        <v>46871.633120000071</v>
      </c>
      <c r="G54" s="125">
        <f>Táblázat4[[#This Row],[2023 tény]]-Táblázat4[[#This Row],[2023 várható]]</f>
        <v>-4521.0971599998884</v>
      </c>
    </row>
    <row r="55" spans="1:7" x14ac:dyDescent="0.25">
      <c r="A55" s="109"/>
      <c r="B55" s="25"/>
      <c r="C55" s="25"/>
      <c r="D55" s="25"/>
      <c r="E55" s="25"/>
      <c r="F55" s="110"/>
      <c r="G55" s="28"/>
    </row>
    <row r="56" spans="1:7" ht="34.5" customHeight="1" x14ac:dyDescent="0.25">
      <c r="A56" s="49" t="s">
        <v>68</v>
      </c>
      <c r="B56" s="49" t="s">
        <v>178</v>
      </c>
      <c r="C56" s="49" t="s">
        <v>191</v>
      </c>
      <c r="D56" s="49" t="s">
        <v>192</v>
      </c>
      <c r="E56" s="50" t="s">
        <v>194</v>
      </c>
      <c r="F56" s="46" t="s">
        <v>195</v>
      </c>
      <c r="G56" s="53" t="s">
        <v>196</v>
      </c>
    </row>
    <row r="57" spans="1:7" x14ac:dyDescent="0.25">
      <c r="A57" s="86" t="s">
        <v>69</v>
      </c>
      <c r="B57" s="126">
        <f>'Kimutatás adatok'!C20</f>
        <v>69430.391999999993</v>
      </c>
      <c r="C57" s="126">
        <f>'Kimutatás adatok'!D20</f>
        <v>51145</v>
      </c>
      <c r="D57" s="126">
        <f>'Kimutatás adatok'!E20</f>
        <v>75468.399999999994</v>
      </c>
      <c r="E57" s="126">
        <f>'Kimutatás adatok'!F20</f>
        <v>100120.90297</v>
      </c>
      <c r="F57" s="45">
        <f>E57-C57</f>
        <v>48975.902969999996</v>
      </c>
      <c r="G57" s="126">
        <f>Táblázat5[[#This Row],[2023 tény]]-Táblázat5[[#This Row],[2023 várható]]</f>
        <v>24652.502970000001</v>
      </c>
    </row>
    <row r="58" spans="1:7" x14ac:dyDescent="0.25">
      <c r="A58" s="86" t="s">
        <v>70</v>
      </c>
      <c r="B58" s="126">
        <f>'Kimutatás adatok'!C21</f>
        <v>131652.57</v>
      </c>
      <c r="C58" s="126">
        <f>'Kimutatás adatok'!D21</f>
        <v>135775</v>
      </c>
      <c r="D58" s="126">
        <f>'Kimutatás adatok'!E21</f>
        <v>137662.03372000001</v>
      </c>
      <c r="E58" s="126">
        <f>'Kimutatás adatok'!F21</f>
        <v>165207.58771999998</v>
      </c>
      <c r="F58" s="45">
        <f t="shared" ref="F58:F77" si="4">E58-C58</f>
        <v>29432.587719999981</v>
      </c>
      <c r="G58" s="126">
        <f>Táblázat5[[#This Row],[2023 tény]]-Táblázat5[[#This Row],[2023 várható]]</f>
        <v>27545.553999999975</v>
      </c>
    </row>
    <row r="59" spans="1:7" x14ac:dyDescent="0.25">
      <c r="A59" s="49" t="s">
        <v>71</v>
      </c>
      <c r="B59" s="133">
        <f t="shared" ref="B59:E59" si="5">B57-B58</f>
        <v>-62222.178000000014</v>
      </c>
      <c r="C59" s="133">
        <f t="shared" si="5"/>
        <v>-84630</v>
      </c>
      <c r="D59" s="133">
        <f t="shared" si="5"/>
        <v>-62193.633720000013</v>
      </c>
      <c r="E59" s="133">
        <f t="shared" si="5"/>
        <v>-65086.684749999986</v>
      </c>
      <c r="F59" s="134">
        <f t="shared" si="4"/>
        <v>19543.315250000014</v>
      </c>
      <c r="G59" s="133">
        <f>Táblázat5[[#This Row],[2023 tény]]-Táblázat5[[#This Row],[2023 várható]]</f>
        <v>-2893.0510299999733</v>
      </c>
    </row>
    <row r="60" spans="1:7" x14ac:dyDescent="0.25">
      <c r="A60" s="86" t="str">
        <f>'Kimutatás adatok'!B24</f>
        <v>Közhasznú tanfolyamok bevétele</v>
      </c>
      <c r="B60" s="126">
        <f>'Kimutatás adatok'!C24</f>
        <v>122095.49099999999</v>
      </c>
      <c r="C60" s="126">
        <f>'Kimutatás adatok'!D24</f>
        <v>113533</v>
      </c>
      <c r="D60" s="126">
        <f>'Kimutatás adatok'!E24</f>
        <v>114538.364</v>
      </c>
      <c r="E60" s="126">
        <f>'Kimutatás adatok'!F24</f>
        <v>120261.92600000001</v>
      </c>
      <c r="F60" s="45">
        <f t="shared" si="4"/>
        <v>6728.9260000000068</v>
      </c>
      <c r="G60" s="126">
        <f>Táblázat5[[#This Row],[2023 tény]]-Táblázat5[[#This Row],[2023 várható]]</f>
        <v>5723.5620000000054</v>
      </c>
    </row>
    <row r="61" spans="1:7" x14ac:dyDescent="0.25">
      <c r="A61" s="86" t="str">
        <f>'Kimutatás adatok'!B25</f>
        <v>Közhasznú tanfolyamok ráfordítása</v>
      </c>
      <c r="B61" s="126">
        <f>'Kimutatás adatok'!C25</f>
        <v>64152.161999999997</v>
      </c>
      <c r="C61" s="126">
        <f>'Kimutatás adatok'!D25</f>
        <v>68632</v>
      </c>
      <c r="D61" s="126">
        <f>'Kimutatás adatok'!E25</f>
        <v>58887</v>
      </c>
      <c r="E61" s="126">
        <f>'Kimutatás adatok'!F25</f>
        <v>69336.611999999994</v>
      </c>
      <c r="F61" s="45">
        <f t="shared" si="4"/>
        <v>704.61199999999371</v>
      </c>
      <c r="G61" s="126">
        <f>Táblázat5[[#This Row],[2023 tény]]-Táblázat5[[#This Row],[2023 várható]]</f>
        <v>10449.611999999994</v>
      </c>
    </row>
    <row r="62" spans="1:7" x14ac:dyDescent="0.25">
      <c r="A62" s="49" t="str">
        <f>'Kimutatás adatok'!B26</f>
        <v>Közhasznú tanfolyamok eredménye</v>
      </c>
      <c r="B62" s="133">
        <f t="shared" ref="B62:E62" si="6">B60-B61</f>
        <v>57943.328999999998</v>
      </c>
      <c r="C62" s="133">
        <f t="shared" si="6"/>
        <v>44901</v>
      </c>
      <c r="D62" s="133">
        <f t="shared" si="6"/>
        <v>55651.364000000001</v>
      </c>
      <c r="E62" s="133">
        <f t="shared" si="6"/>
        <v>50925.314000000013</v>
      </c>
      <c r="F62" s="134">
        <f t="shared" si="4"/>
        <v>6024.314000000013</v>
      </c>
      <c r="G62" s="133">
        <f>Táblázat5[[#This Row],[2023 tény]]-Táblázat5[[#This Row],[2023 várható]]</f>
        <v>-4726.0499999999884</v>
      </c>
    </row>
    <row r="63" spans="1:7" x14ac:dyDescent="0.25">
      <c r="A63" s="86" t="str">
        <f>'Kimutatás adatok'!B27</f>
        <v>Közhasznú jegyzetek bevétele</v>
      </c>
      <c r="B63" s="126">
        <f>'Kimutatás adatok'!C27</f>
        <v>34978.574999999997</v>
      </c>
      <c r="C63" s="126">
        <f>'Kimutatás adatok'!D27</f>
        <v>16035</v>
      </c>
      <c r="D63" s="126">
        <f>'Kimutatás adatok'!E27</f>
        <v>23160</v>
      </c>
      <c r="E63" s="126">
        <f>'Kimutatás adatok'!F27</f>
        <v>31769.888999999999</v>
      </c>
      <c r="F63" s="45">
        <f t="shared" si="4"/>
        <v>15734.888999999999</v>
      </c>
      <c r="G63" s="126">
        <f>Táblázat5[[#This Row],[2023 tény]]-Táblázat5[[#This Row],[2023 várható]]</f>
        <v>8609.8889999999992</v>
      </c>
    </row>
    <row r="64" spans="1:7" x14ac:dyDescent="0.25">
      <c r="A64" s="86" t="str">
        <f>'Kimutatás adatok'!B28</f>
        <v>Közhasznú jegyzetek ráfordítása</v>
      </c>
      <c r="B64" s="126">
        <f>'Kimutatás adatok'!C28</f>
        <v>14020.552</v>
      </c>
      <c r="C64" s="126">
        <f>'Kimutatás adatok'!D28</f>
        <v>4515</v>
      </c>
      <c r="D64" s="126">
        <f>'Kimutatás adatok'!E28</f>
        <v>6000</v>
      </c>
      <c r="E64" s="126">
        <f>'Kimutatás adatok'!F28</f>
        <v>7932.165</v>
      </c>
      <c r="F64" s="45">
        <f t="shared" si="4"/>
        <v>3417.165</v>
      </c>
      <c r="G64" s="126">
        <f>Táblázat5[[#This Row],[2023 tény]]-Táblázat5[[#This Row],[2023 várható]]</f>
        <v>1932.165</v>
      </c>
    </row>
    <row r="65" spans="1:7" x14ac:dyDescent="0.25">
      <c r="A65" s="49" t="str">
        <f>'Kimutatás adatok'!B29</f>
        <v>Közhasznú jegyzetek eredménye</v>
      </c>
      <c r="B65" s="133">
        <f>B63-B64</f>
        <v>20958.022999999997</v>
      </c>
      <c r="C65" s="133">
        <f t="shared" ref="C65:E65" si="7">C63-C64</f>
        <v>11520</v>
      </c>
      <c r="D65" s="133">
        <f t="shared" si="7"/>
        <v>17160</v>
      </c>
      <c r="E65" s="133">
        <f t="shared" si="7"/>
        <v>23837.723999999998</v>
      </c>
      <c r="F65" s="134">
        <f t="shared" si="4"/>
        <v>12317.723999999998</v>
      </c>
      <c r="G65" s="133">
        <f>Táblázat5[[#This Row],[2023 tény]]-Táblázat5[[#This Row],[2023 várható]]</f>
        <v>6677.7239999999983</v>
      </c>
    </row>
    <row r="66" spans="1:7" x14ac:dyDescent="0.25">
      <c r="A66" s="86" t="str">
        <f>'Kimutatás adatok'!B30</f>
        <v>Közhasznú szakértői munkák bevétele</v>
      </c>
      <c r="B66" s="126">
        <f>'Kimutatás adatok'!C30</f>
        <v>11880</v>
      </c>
      <c r="C66" s="126">
        <f>'Kimutatás adatok'!D30</f>
        <v>12280</v>
      </c>
      <c r="D66" s="126">
        <f>'Kimutatás adatok'!E30</f>
        <v>13280</v>
      </c>
      <c r="E66" s="126">
        <f>'Kimutatás adatok'!F30</f>
        <v>13541</v>
      </c>
      <c r="F66" s="45">
        <f t="shared" si="4"/>
        <v>1261</v>
      </c>
      <c r="G66" s="126">
        <f>Táblázat5[[#This Row],[2023 tény]]-Táblázat5[[#This Row],[2023 várható]]</f>
        <v>261</v>
      </c>
    </row>
    <row r="67" spans="1:7" x14ac:dyDescent="0.25">
      <c r="A67" s="86" t="str">
        <f>'Kimutatás adatok'!B31</f>
        <v>Közhasznú szakértői munkák ráfordítása</v>
      </c>
      <c r="B67" s="126">
        <f>'Kimutatás adatok'!C31</f>
        <v>9183.5460000000003</v>
      </c>
      <c r="C67" s="126">
        <f>'Kimutatás adatok'!D31</f>
        <v>10210</v>
      </c>
      <c r="D67" s="126">
        <f>'Kimutatás adatok'!E31</f>
        <v>11720</v>
      </c>
      <c r="E67" s="126">
        <f>'Kimutatás adatok'!F31</f>
        <v>10060</v>
      </c>
      <c r="F67" s="45">
        <f t="shared" si="4"/>
        <v>-150</v>
      </c>
      <c r="G67" s="126">
        <f>Táblázat5[[#This Row],[2023 tény]]-Táblázat5[[#This Row],[2023 várható]]</f>
        <v>-1660</v>
      </c>
    </row>
    <row r="68" spans="1:7" x14ac:dyDescent="0.25">
      <c r="A68" s="49" t="str">
        <f>'Kimutatás adatok'!B32</f>
        <v>Közhasznú szakértői munkák egyenlege</v>
      </c>
      <c r="B68" s="133">
        <f>B66-B67</f>
        <v>2696.4539999999997</v>
      </c>
      <c r="C68" s="133">
        <f t="shared" ref="C68:E68" si="8">C66-C67</f>
        <v>2070</v>
      </c>
      <c r="D68" s="133">
        <f t="shared" si="8"/>
        <v>1560</v>
      </c>
      <c r="E68" s="133">
        <f t="shared" si="8"/>
        <v>3481</v>
      </c>
      <c r="F68" s="134">
        <f t="shared" si="4"/>
        <v>1411</v>
      </c>
      <c r="G68" s="133">
        <f>Táblázat5[[#This Row],[2023 tény]]-Táblázat5[[#This Row],[2023 várható]]</f>
        <v>1921</v>
      </c>
    </row>
    <row r="69" spans="1:7" x14ac:dyDescent="0.25">
      <c r="A69" s="86" t="str">
        <f>'Kimutatás adatok'!B33</f>
        <v>Közhasznú rendezvények bevétele</v>
      </c>
      <c r="B69" s="126">
        <f>'Kimutatás adatok'!C33</f>
        <v>182605.924</v>
      </c>
      <c r="C69" s="126">
        <f>'Kimutatás adatok'!D33</f>
        <v>198950</v>
      </c>
      <c r="D69" s="126">
        <f>'Kimutatás adatok'!E33</f>
        <v>273330</v>
      </c>
      <c r="E69" s="126">
        <f>'Kimutatás adatok'!F33</f>
        <v>269690.21087000001</v>
      </c>
      <c r="F69" s="45">
        <f t="shared" si="4"/>
        <v>70740.21087000001</v>
      </c>
      <c r="G69" s="126">
        <f>Táblázat5[[#This Row],[2023 tény]]-Táblázat5[[#This Row],[2023 várható]]</f>
        <v>-3639.7891299999901</v>
      </c>
    </row>
    <row r="70" spans="1:7" x14ac:dyDescent="0.25">
      <c r="A70" s="86" t="str">
        <f>'Kimutatás adatok'!B34</f>
        <v>Közhasznú rendezvények ráfordítása</v>
      </c>
      <c r="B70" s="126">
        <f>'Kimutatás adatok'!C34</f>
        <v>138161.96100000001</v>
      </c>
      <c r="C70" s="126">
        <f>'Kimutatás adatok'!D34</f>
        <v>155500</v>
      </c>
      <c r="D70" s="126">
        <f>'Kimutatás adatok'!E34</f>
        <v>212352</v>
      </c>
      <c r="E70" s="126">
        <f>'Kimutatás adatok'!F34</f>
        <v>214725</v>
      </c>
      <c r="F70" s="45">
        <f t="shared" si="4"/>
        <v>59225</v>
      </c>
      <c r="G70" s="126">
        <f>Táblázat5[[#This Row],[2023 tény]]-Táblázat5[[#This Row],[2023 várható]]</f>
        <v>2373</v>
      </c>
    </row>
    <row r="71" spans="1:7" x14ac:dyDescent="0.25">
      <c r="A71" s="49" t="str">
        <f>'Kimutatás adatok'!B35</f>
        <v>Közhasznú rendezvények eredménye</v>
      </c>
      <c r="B71" s="133">
        <f>B69-B70</f>
        <v>44443.962999999989</v>
      </c>
      <c r="C71" s="133">
        <f t="shared" ref="C71:E71" si="9">C69-C70</f>
        <v>43450</v>
      </c>
      <c r="D71" s="133">
        <f t="shared" si="9"/>
        <v>60978</v>
      </c>
      <c r="E71" s="133">
        <f t="shared" si="9"/>
        <v>54965.21087000001</v>
      </c>
      <c r="F71" s="134">
        <f t="shared" si="4"/>
        <v>11515.21087000001</v>
      </c>
      <c r="G71" s="133">
        <f>Táblázat5[[#This Row],[2023 tény]]-Táblázat5[[#This Row],[2023 várható]]</f>
        <v>-6012.7891299999901</v>
      </c>
    </row>
    <row r="72" spans="1:7" x14ac:dyDescent="0.25">
      <c r="A72" s="86" t="str">
        <f>'Kimutatás adatok'!B36</f>
        <v>Elektrotechnika bevétele</v>
      </c>
      <c r="B72" s="126">
        <f>'Kimutatás adatok'!C36</f>
        <v>502.5</v>
      </c>
      <c r="C72" s="126">
        <f>'Kimutatás adatok'!D36</f>
        <v>500</v>
      </c>
      <c r="D72" s="126">
        <f>'Kimutatás adatok'!E36</f>
        <v>601</v>
      </c>
      <c r="E72" s="126">
        <f>'Kimutatás adatok'!F36</f>
        <v>501.2</v>
      </c>
      <c r="F72" s="45">
        <f t="shared" si="4"/>
        <v>1.1999999999999886</v>
      </c>
      <c r="G72" s="126">
        <f>Táblázat5[[#This Row],[2023 tény]]-Táblázat5[[#This Row],[2023 várható]]</f>
        <v>-99.800000000000011</v>
      </c>
    </row>
    <row r="73" spans="1:7" x14ac:dyDescent="0.25">
      <c r="A73" s="86" t="str">
        <f>'Kimutatás adatok'!B37</f>
        <v>Elektrotechnika ráfordítása</v>
      </c>
      <c r="B73" s="126">
        <f>'Kimutatás adatok'!C37</f>
        <v>18323</v>
      </c>
      <c r="C73" s="126">
        <f>'Kimutatás adatok'!D37</f>
        <v>17000</v>
      </c>
      <c r="D73" s="126">
        <f>'Kimutatás adatok'!E37</f>
        <v>21532</v>
      </c>
      <c r="E73" s="126">
        <f>'Kimutatás adatok'!F37</f>
        <v>18910</v>
      </c>
      <c r="F73" s="45">
        <f t="shared" si="4"/>
        <v>1910</v>
      </c>
      <c r="G73" s="126">
        <f>Táblázat5[[#This Row],[2023 tény]]-Táblázat5[[#This Row],[2023 várható]]</f>
        <v>-2622</v>
      </c>
    </row>
    <row r="74" spans="1:7" x14ac:dyDescent="0.25">
      <c r="A74" s="49" t="str">
        <f>'Kimutatás adatok'!B38</f>
        <v>Elektrotechnika egyenlege</v>
      </c>
      <c r="B74" s="133">
        <f>B72-B73</f>
        <v>-17820.5</v>
      </c>
      <c r="C74" s="133">
        <f t="shared" ref="C74:E74" si="10">C72-C73</f>
        <v>-16500</v>
      </c>
      <c r="D74" s="133">
        <f t="shared" si="10"/>
        <v>-20931</v>
      </c>
      <c r="E74" s="133">
        <f t="shared" si="10"/>
        <v>-18408.8</v>
      </c>
      <c r="F74" s="134">
        <f t="shared" si="4"/>
        <v>-1908.7999999999993</v>
      </c>
      <c r="G74" s="133">
        <f>Táblázat5[[#This Row],[2023 tény]]-Táblázat5[[#This Row],[2023 várható]]</f>
        <v>2522.2000000000007</v>
      </c>
    </row>
    <row r="75" spans="1:7" x14ac:dyDescent="0.25">
      <c r="A75" s="86" t="str">
        <f>'Kimutatás adatok'!B39</f>
        <v>Közhasznú weboldalak bevétele</v>
      </c>
      <c r="B75" s="126">
        <f>'Kimutatás adatok'!C39</f>
        <v>7250.5929999999998</v>
      </c>
      <c r="C75" s="126">
        <f>'Kimutatás adatok'!D39</f>
        <v>6100</v>
      </c>
      <c r="D75" s="126">
        <f>'Kimutatás adatok'!E39</f>
        <v>6689</v>
      </c>
      <c r="E75" s="126">
        <f>'Kimutatás adatok'!F39</f>
        <v>6861.04</v>
      </c>
      <c r="F75" s="45">
        <f t="shared" si="4"/>
        <v>761.04</v>
      </c>
      <c r="G75" s="126">
        <f>Táblázat5[[#This Row],[2023 tény]]-Táblázat5[[#This Row],[2023 várható]]</f>
        <v>172.03999999999996</v>
      </c>
    </row>
    <row r="76" spans="1:7" x14ac:dyDescent="0.25">
      <c r="A76" s="86" t="str">
        <f>'Kimutatás adatok'!B40</f>
        <v>Közhasznú weboldalak ráfordítása</v>
      </c>
      <c r="B76" s="126">
        <f>'Kimutatás adatok'!C40</f>
        <v>5478.01</v>
      </c>
      <c r="C76" s="126">
        <f>'Kimutatás adatok'!D40</f>
        <v>4200</v>
      </c>
      <c r="D76" s="126">
        <f>'Kimutatás adatok'!E40</f>
        <v>4810</v>
      </c>
      <c r="E76" s="126">
        <f>'Kimutatás adatok'!F40</f>
        <v>6992.1710000000003</v>
      </c>
      <c r="F76" s="45">
        <f t="shared" si="4"/>
        <v>2792.1710000000003</v>
      </c>
      <c r="G76" s="126">
        <f>Táblázat5[[#This Row],[2023 tény]]-Táblázat5[[#This Row],[2023 várható]]</f>
        <v>2182.1710000000003</v>
      </c>
    </row>
    <row r="77" spans="1:7" x14ac:dyDescent="0.25">
      <c r="A77" s="49" t="str">
        <f>'Kimutatás adatok'!B41</f>
        <v>Közhasznú weboldalak eredménye</v>
      </c>
      <c r="B77" s="133">
        <f>B75-B76</f>
        <v>1772.5829999999996</v>
      </c>
      <c r="C77" s="133">
        <f t="shared" ref="C77:E77" si="11">C75-C76</f>
        <v>1900</v>
      </c>
      <c r="D77" s="133">
        <f t="shared" si="11"/>
        <v>1879</v>
      </c>
      <c r="E77" s="133">
        <f t="shared" si="11"/>
        <v>-131.13100000000031</v>
      </c>
      <c r="F77" s="134">
        <f t="shared" si="4"/>
        <v>-2031.1310000000003</v>
      </c>
      <c r="G77" s="133">
        <f>Táblázat5[[#This Row],[2023 tény]]-Táblázat5[[#This Row],[2023 várható]]</f>
        <v>-2010.1310000000003</v>
      </c>
    </row>
    <row r="78" spans="1:7" x14ac:dyDescent="0.25">
      <c r="B78" s="19"/>
      <c r="C78" s="19"/>
      <c r="D78" s="19"/>
      <c r="E78" s="19"/>
      <c r="F78" s="19"/>
      <c r="G78" s="21"/>
    </row>
    <row r="79" spans="1:7" x14ac:dyDescent="0.25">
      <c r="B79" s="19"/>
      <c r="C79" s="19"/>
      <c r="D79" s="19"/>
      <c r="E79" s="19"/>
      <c r="F79" s="19"/>
      <c r="G79" s="21"/>
    </row>
    <row r="80" spans="1:7" x14ac:dyDescent="0.25">
      <c r="B80" s="19"/>
      <c r="C80" s="19"/>
      <c r="D80" s="19"/>
      <c r="E80" s="19"/>
      <c r="F80" s="19"/>
      <c r="G80" s="21"/>
    </row>
    <row r="81" spans="1:7" x14ac:dyDescent="0.25">
      <c r="B81" s="19"/>
      <c r="C81" s="19"/>
      <c r="D81" s="19"/>
      <c r="E81" s="19"/>
      <c r="F81" s="19"/>
      <c r="G81" s="21"/>
    </row>
    <row r="82" spans="1:7" x14ac:dyDescent="0.25">
      <c r="B82" s="19"/>
      <c r="C82" s="19"/>
      <c r="D82" s="19"/>
      <c r="E82" s="19"/>
      <c r="F82" s="19"/>
      <c r="G82" s="21"/>
    </row>
    <row r="83" spans="1:7" x14ac:dyDescent="0.25">
      <c r="B83" s="19"/>
      <c r="C83" s="19"/>
      <c r="D83" s="19"/>
      <c r="E83" s="19"/>
      <c r="F83" s="19"/>
      <c r="G83" s="21"/>
    </row>
    <row r="84" spans="1:7" x14ac:dyDescent="0.25">
      <c r="B84" s="19"/>
      <c r="C84" s="19"/>
      <c r="D84" s="19"/>
      <c r="E84" s="19"/>
      <c r="F84" s="19"/>
      <c r="G84" s="21"/>
    </row>
    <row r="85" spans="1:7" x14ac:dyDescent="0.25">
      <c r="B85" s="19"/>
      <c r="C85" s="19"/>
      <c r="D85" s="19"/>
      <c r="E85" s="19"/>
      <c r="F85" s="19"/>
      <c r="G85" s="21"/>
    </row>
    <row r="86" spans="1:7" x14ac:dyDescent="0.25">
      <c r="B86" s="19"/>
      <c r="C86" s="19"/>
      <c r="D86" s="19"/>
      <c r="E86" s="19"/>
      <c r="F86" s="19"/>
      <c r="G86" s="21"/>
    </row>
    <row r="87" spans="1:7" x14ac:dyDescent="0.25">
      <c r="B87" s="19"/>
      <c r="C87" s="19"/>
      <c r="D87" s="19"/>
      <c r="E87" s="19"/>
      <c r="F87" s="19"/>
      <c r="G87" s="21"/>
    </row>
    <row r="88" spans="1:7" x14ac:dyDescent="0.25">
      <c r="B88" s="19"/>
      <c r="C88" s="19"/>
      <c r="D88" s="19"/>
      <c r="E88" s="19"/>
      <c r="F88" s="19"/>
      <c r="G88" s="21"/>
    </row>
    <row r="89" spans="1:7" x14ac:dyDescent="0.25">
      <c r="B89" s="19"/>
      <c r="C89" s="19"/>
      <c r="D89" s="19"/>
      <c r="E89" s="19"/>
      <c r="F89" s="19"/>
      <c r="G89" s="21"/>
    </row>
    <row r="90" spans="1:7" x14ac:dyDescent="0.25">
      <c r="B90" s="19"/>
      <c r="C90" s="19"/>
      <c r="D90" s="19"/>
      <c r="E90" s="19"/>
      <c r="F90" s="19"/>
      <c r="G90" s="21"/>
    </row>
    <row r="91" spans="1:7" x14ac:dyDescent="0.25">
      <c r="B91" s="19"/>
      <c r="C91" s="19"/>
      <c r="D91" s="19"/>
      <c r="E91" s="19"/>
      <c r="F91" s="19"/>
      <c r="G91" s="21"/>
    </row>
    <row r="92" spans="1:7" x14ac:dyDescent="0.25">
      <c r="B92" s="19"/>
      <c r="C92" s="19"/>
      <c r="D92" s="19"/>
      <c r="E92" s="19"/>
      <c r="F92" s="19"/>
      <c r="G92" s="21"/>
    </row>
    <row r="93" spans="1:7" x14ac:dyDescent="0.25">
      <c r="B93" s="19"/>
      <c r="C93" s="19"/>
      <c r="D93" s="19"/>
      <c r="E93" s="19"/>
      <c r="F93" s="19"/>
      <c r="G93" s="21"/>
    </row>
    <row r="94" spans="1:7" ht="15.75" thickBot="1" x14ac:dyDescent="0.3">
      <c r="A94" s="383" t="s">
        <v>78</v>
      </c>
      <c r="B94" s="384"/>
      <c r="C94" s="384"/>
      <c r="D94" s="384"/>
      <c r="E94" s="384"/>
      <c r="F94" s="384"/>
      <c r="G94" s="384"/>
    </row>
    <row r="95" spans="1:7" s="34" customFormat="1" x14ac:dyDescent="0.25">
      <c r="A95" s="402" t="s">
        <v>193</v>
      </c>
      <c r="B95" s="403"/>
      <c r="C95" s="191">
        <f>E57/1000</f>
        <v>100.12090296999999</v>
      </c>
      <c r="D95" s="180" t="s">
        <v>198</v>
      </c>
      <c r="E95" s="180"/>
      <c r="F95" s="180"/>
      <c r="G95" s="181"/>
    </row>
    <row r="96" spans="1:7" s="34" customFormat="1" x14ac:dyDescent="0.25">
      <c r="A96" s="369" t="s">
        <v>212</v>
      </c>
      <c r="B96" s="370"/>
      <c r="C96" s="184">
        <f>F57/1000</f>
        <v>48.975902969999993</v>
      </c>
      <c r="D96" s="313" t="s">
        <v>198</v>
      </c>
      <c r="E96" s="95"/>
      <c r="F96" s="95"/>
      <c r="G96" s="196"/>
    </row>
    <row r="97" spans="1:7" ht="99.75" customHeight="1" x14ac:dyDescent="0.25">
      <c r="A97" s="353" t="s">
        <v>261</v>
      </c>
      <c r="B97" s="354"/>
      <c r="C97" s="354"/>
      <c r="D97" s="354"/>
      <c r="E97" s="354"/>
      <c r="F97" s="354"/>
      <c r="G97" s="355"/>
    </row>
    <row r="98" spans="1:7" x14ac:dyDescent="0.25">
      <c r="A98" s="377"/>
      <c r="B98" s="378"/>
      <c r="C98" s="44" t="s">
        <v>75</v>
      </c>
      <c r="D98" s="44" t="s">
        <v>224</v>
      </c>
      <c r="E98" s="44" t="s">
        <v>260</v>
      </c>
      <c r="F98" s="19"/>
      <c r="G98" s="215"/>
    </row>
    <row r="99" spans="1:7" x14ac:dyDescent="0.25">
      <c r="A99" s="388" t="s">
        <v>244</v>
      </c>
      <c r="B99" s="389"/>
      <c r="C99" s="327">
        <v>5.4</v>
      </c>
      <c r="D99" s="327">
        <v>6</v>
      </c>
      <c r="E99" s="44">
        <f>C99+D99</f>
        <v>11.4</v>
      </c>
      <c r="F99" s="314"/>
      <c r="G99" s="215"/>
    </row>
    <row r="100" spans="1:7" x14ac:dyDescent="0.25">
      <c r="A100" s="388" t="s">
        <v>242</v>
      </c>
      <c r="B100" s="389"/>
      <c r="C100" s="327"/>
      <c r="D100" s="327">
        <v>8</v>
      </c>
      <c r="E100" s="44">
        <f t="shared" ref="E100:E102" si="12">C100+D100</f>
        <v>8</v>
      </c>
      <c r="F100" s="314"/>
      <c r="G100" s="215"/>
    </row>
    <row r="101" spans="1:7" x14ac:dyDescent="0.25">
      <c r="A101" s="388" t="s">
        <v>243</v>
      </c>
      <c r="B101" s="389"/>
      <c r="C101" s="328">
        <v>8.1</v>
      </c>
      <c r="D101" s="327">
        <v>16.600000000000001</v>
      </c>
      <c r="E101" s="44">
        <f t="shared" si="12"/>
        <v>24.700000000000003</v>
      </c>
      <c r="F101" s="314"/>
      <c r="G101" s="330"/>
    </row>
    <row r="102" spans="1:7" ht="15.75" thickBot="1" x14ac:dyDescent="0.3">
      <c r="A102" s="364" t="s">
        <v>272</v>
      </c>
      <c r="B102" s="365"/>
      <c r="C102" s="329">
        <v>3.7</v>
      </c>
      <c r="D102" s="312">
        <v>1.2</v>
      </c>
      <c r="E102" s="44">
        <f t="shared" si="12"/>
        <v>4.9000000000000004</v>
      </c>
      <c r="F102" s="311"/>
      <c r="G102" s="212"/>
    </row>
    <row r="103" spans="1:7" x14ac:dyDescent="0.25">
      <c r="A103" s="309"/>
      <c r="B103" s="309"/>
      <c r="C103" s="326"/>
      <c r="D103" s="310"/>
      <c r="E103" s="314"/>
      <c r="F103" s="195"/>
      <c r="G103" s="195"/>
    </row>
    <row r="104" spans="1:7" ht="15.75" thickBot="1" x14ac:dyDescent="0.3">
      <c r="A104" s="159"/>
      <c r="B104" s="159"/>
      <c r="C104" s="159"/>
      <c r="D104" s="159"/>
      <c r="E104" s="195"/>
      <c r="F104" s="195"/>
      <c r="G104" s="195"/>
    </row>
    <row r="105" spans="1:7" ht="16.5" customHeight="1" x14ac:dyDescent="0.25">
      <c r="A105" s="385" t="s">
        <v>79</v>
      </c>
      <c r="B105" s="386"/>
      <c r="C105" s="386"/>
      <c r="D105" s="386"/>
      <c r="E105" s="386"/>
      <c r="F105" s="386"/>
      <c r="G105" s="387"/>
    </row>
    <row r="106" spans="1:7" s="34" customFormat="1" x14ac:dyDescent="0.25">
      <c r="A106" s="369" t="s">
        <v>193</v>
      </c>
      <c r="B106" s="370"/>
      <c r="C106" s="184">
        <f>E58/1000</f>
        <v>165.20758771999999</v>
      </c>
      <c r="D106" s="53" t="s">
        <v>198</v>
      </c>
      <c r="E106" s="53"/>
      <c r="F106" s="53"/>
      <c r="G106" s="182"/>
    </row>
    <row r="107" spans="1:7" s="34" customFormat="1" ht="15.75" thickBot="1" x14ac:dyDescent="0.3">
      <c r="A107" s="394" t="s">
        <v>213</v>
      </c>
      <c r="B107" s="395"/>
      <c r="C107" s="222">
        <f>F58/1000</f>
        <v>29.432587719999983</v>
      </c>
      <c r="D107" s="188" t="s">
        <v>198</v>
      </c>
      <c r="E107" s="216"/>
      <c r="F107" s="216"/>
      <c r="G107" s="217"/>
    </row>
    <row r="108" spans="1:7" s="34" customFormat="1" ht="15.75" thickBot="1" x14ac:dyDescent="0.3">
      <c r="A108" s="356" t="s">
        <v>258</v>
      </c>
      <c r="B108" s="357"/>
      <c r="C108" s="357"/>
      <c r="D108" s="357"/>
      <c r="E108" s="357"/>
      <c r="F108" s="357"/>
      <c r="G108" s="358"/>
    </row>
    <row r="109" spans="1:7" ht="57" customHeight="1" x14ac:dyDescent="0.25">
      <c r="A109" s="320" t="s">
        <v>110</v>
      </c>
      <c r="B109" s="321">
        <f>5543/1000</f>
        <v>5.5430000000000001</v>
      </c>
      <c r="C109" s="396" t="s">
        <v>230</v>
      </c>
      <c r="D109" s="396"/>
      <c r="E109" s="396"/>
      <c r="F109" s="396"/>
      <c r="G109" s="397"/>
    </row>
    <row r="110" spans="1:7" ht="40.5" customHeight="1" x14ac:dyDescent="0.25">
      <c r="A110" s="322" t="s">
        <v>112</v>
      </c>
      <c r="B110" s="315">
        <f>2818/1000</f>
        <v>2.8180000000000001</v>
      </c>
      <c r="C110" s="351" t="s">
        <v>231</v>
      </c>
      <c r="D110" s="351"/>
      <c r="E110" s="351"/>
      <c r="F110" s="351"/>
      <c r="G110" s="352"/>
    </row>
    <row r="111" spans="1:7" ht="31.9" customHeight="1" x14ac:dyDescent="0.25">
      <c r="A111" s="323" t="s">
        <v>114</v>
      </c>
      <c r="B111" s="315">
        <f>3259/1000</f>
        <v>3.2589999999999999</v>
      </c>
      <c r="C111" s="351" t="s">
        <v>232</v>
      </c>
      <c r="D111" s="351"/>
      <c r="E111" s="351"/>
      <c r="F111" s="351"/>
      <c r="G111" s="352"/>
    </row>
    <row r="112" spans="1:7" ht="64.5" customHeight="1" x14ac:dyDescent="0.25">
      <c r="A112" s="323" t="s">
        <v>116</v>
      </c>
      <c r="B112" s="315">
        <v>6.9</v>
      </c>
      <c r="C112" s="351" t="s">
        <v>274</v>
      </c>
      <c r="D112" s="351"/>
      <c r="E112" s="351"/>
      <c r="F112" s="351"/>
      <c r="G112" s="352"/>
    </row>
    <row r="113" spans="1:7" ht="42" customHeight="1" x14ac:dyDescent="0.25">
      <c r="A113" s="323" t="s">
        <v>253</v>
      </c>
      <c r="B113" s="316">
        <f>-2310.20168/1000</f>
        <v>-2.31020168</v>
      </c>
      <c r="C113" s="351" t="s">
        <v>233</v>
      </c>
      <c r="D113" s="351"/>
      <c r="E113" s="351"/>
      <c r="F113" s="351"/>
      <c r="G113" s="352"/>
    </row>
    <row r="114" spans="1:7" ht="42.75" customHeight="1" x14ac:dyDescent="0.25">
      <c r="A114" s="323" t="s">
        <v>256</v>
      </c>
      <c r="B114" s="315">
        <v>8</v>
      </c>
      <c r="C114" s="351" t="s">
        <v>257</v>
      </c>
      <c r="D114" s="351"/>
      <c r="E114" s="351"/>
      <c r="F114" s="351"/>
      <c r="G114" s="352"/>
    </row>
    <row r="115" spans="1:7" ht="42.75" customHeight="1" thickBot="1" x14ac:dyDescent="0.3">
      <c r="A115" s="324" t="s">
        <v>104</v>
      </c>
      <c r="B115" s="325">
        <v>4.8</v>
      </c>
      <c r="C115" s="362" t="s">
        <v>259</v>
      </c>
      <c r="D115" s="362"/>
      <c r="E115" s="362"/>
      <c r="F115" s="362"/>
      <c r="G115" s="363"/>
    </row>
    <row r="116" spans="1:7" ht="42.75" customHeight="1" x14ac:dyDescent="0.25">
      <c r="A116" s="317"/>
      <c r="B116" s="318"/>
      <c r="C116" s="319"/>
      <c r="D116" s="319"/>
      <c r="E116" s="319"/>
      <c r="F116" s="319"/>
      <c r="G116" s="319"/>
    </row>
    <row r="117" spans="1:7" x14ac:dyDescent="0.25">
      <c r="A117" s="243"/>
      <c r="B117" s="243"/>
      <c r="C117" s="244"/>
      <c r="D117" s="244"/>
      <c r="E117" s="245"/>
      <c r="F117" s="245"/>
      <c r="G117" s="245"/>
    </row>
    <row r="118" spans="1:7" ht="16.5" customHeight="1" thickBot="1" x14ac:dyDescent="0.3">
      <c r="A118" s="392" t="s">
        <v>189</v>
      </c>
      <c r="B118" s="393"/>
      <c r="C118" s="393"/>
      <c r="D118" s="393"/>
      <c r="E118" s="393"/>
      <c r="F118" s="393"/>
      <c r="G118" s="393"/>
    </row>
    <row r="119" spans="1:7" x14ac:dyDescent="0.25">
      <c r="A119" s="374" t="s">
        <v>16</v>
      </c>
      <c r="B119" s="375"/>
      <c r="C119" s="375"/>
      <c r="D119" s="375"/>
      <c r="E119" s="375"/>
      <c r="F119" s="375"/>
      <c r="G119" s="376"/>
    </row>
    <row r="120" spans="1:7" s="34" customFormat="1" x14ac:dyDescent="0.25">
      <c r="A120" s="345" t="s">
        <v>193</v>
      </c>
      <c r="B120" s="346"/>
      <c r="C120" s="233">
        <f>E62/1000</f>
        <v>50.925314000000014</v>
      </c>
      <c r="D120" s="234" t="s">
        <v>198</v>
      </c>
      <c r="E120" s="235"/>
      <c r="F120" s="235"/>
      <c r="G120" s="236"/>
    </row>
    <row r="121" spans="1:7" s="34" customFormat="1" ht="15.75" thickBot="1" x14ac:dyDescent="0.3">
      <c r="A121" s="347" t="s">
        <v>213</v>
      </c>
      <c r="B121" s="348"/>
      <c r="C121" s="237">
        <f>F62/1000</f>
        <v>6.0243140000000128</v>
      </c>
      <c r="D121" s="238" t="s">
        <v>198</v>
      </c>
      <c r="E121" s="239"/>
      <c r="F121" s="239"/>
      <c r="G121" s="240"/>
    </row>
    <row r="122" spans="1:7" x14ac:dyDescent="0.25">
      <c r="A122" s="337" t="s">
        <v>262</v>
      </c>
      <c r="B122" s="338"/>
      <c r="C122" s="338"/>
      <c r="D122" s="338"/>
      <c r="E122" s="338"/>
      <c r="F122" s="338"/>
      <c r="G122" s="339"/>
    </row>
    <row r="123" spans="1:7" ht="155.25" customHeight="1" thickBot="1" x14ac:dyDescent="0.3">
      <c r="A123" s="453" t="s">
        <v>241</v>
      </c>
      <c r="B123" s="454"/>
      <c r="C123" s="331">
        <v>2</v>
      </c>
      <c r="D123" s="246"/>
      <c r="E123" s="247"/>
      <c r="F123" s="247"/>
      <c r="G123" s="248"/>
    </row>
    <row r="124" spans="1:7" ht="46.15" customHeight="1" thickTop="1" thickBot="1" x14ac:dyDescent="0.3">
      <c r="A124" s="349" t="s">
        <v>240</v>
      </c>
      <c r="B124" s="350"/>
      <c r="C124" s="332">
        <v>4</v>
      </c>
      <c r="D124" s="241"/>
      <c r="E124" s="221"/>
      <c r="F124" s="221"/>
      <c r="G124" s="242"/>
    </row>
    <row r="125" spans="1:7" ht="17.25" customHeight="1" thickBot="1" x14ac:dyDescent="0.3">
      <c r="A125" s="4"/>
      <c r="B125" s="5"/>
      <c r="C125" s="5"/>
      <c r="D125" s="5"/>
      <c r="E125" s="5"/>
      <c r="F125" s="5"/>
      <c r="G125" s="5"/>
    </row>
    <row r="126" spans="1:7" ht="15" customHeight="1" x14ac:dyDescent="0.25">
      <c r="A126" s="340" t="s">
        <v>17</v>
      </c>
      <c r="B126" s="341"/>
      <c r="C126" s="341"/>
      <c r="D126" s="341"/>
      <c r="E126" s="341"/>
      <c r="F126" s="341"/>
      <c r="G126" s="342"/>
    </row>
    <row r="127" spans="1:7" s="34" customFormat="1" x14ac:dyDescent="0.25">
      <c r="A127" s="343" t="s">
        <v>193</v>
      </c>
      <c r="B127" s="344"/>
      <c r="C127" s="183">
        <f>E65/1000</f>
        <v>23.837723999999998</v>
      </c>
      <c r="D127" s="173" t="s">
        <v>198</v>
      </c>
      <c r="E127" s="172"/>
      <c r="F127" s="172"/>
      <c r="G127" s="185"/>
    </row>
    <row r="128" spans="1:7" s="34" customFormat="1" x14ac:dyDescent="0.25">
      <c r="A128" s="369" t="s">
        <v>213</v>
      </c>
      <c r="B128" s="370"/>
      <c r="C128" s="184">
        <f>F65/1000</f>
        <v>12.317723999999998</v>
      </c>
      <c r="D128" s="175" t="s">
        <v>198</v>
      </c>
      <c r="E128" s="171"/>
      <c r="F128" s="171"/>
      <c r="G128" s="193"/>
    </row>
    <row r="129" spans="1:7" ht="80.45" customHeight="1" thickBot="1" x14ac:dyDescent="0.3">
      <c r="A129" s="366" t="s">
        <v>236</v>
      </c>
      <c r="B129" s="367"/>
      <c r="C129" s="367"/>
      <c r="D129" s="367"/>
      <c r="E129" s="367"/>
      <c r="F129" s="367"/>
      <c r="G129" s="368"/>
    </row>
    <row r="130" spans="1:7" ht="13.5" customHeight="1" thickBot="1" x14ac:dyDescent="0.3">
      <c r="A130" s="4"/>
      <c r="B130" s="5"/>
      <c r="C130" s="5"/>
      <c r="D130" s="5"/>
      <c r="E130" s="5"/>
      <c r="F130" s="5"/>
      <c r="G130" s="5"/>
    </row>
    <row r="131" spans="1:7" ht="16.5" customHeight="1" x14ac:dyDescent="0.25">
      <c r="A131" s="455" t="s">
        <v>18</v>
      </c>
      <c r="B131" s="456"/>
      <c r="C131" s="456"/>
      <c r="D131" s="456"/>
      <c r="E131" s="456"/>
      <c r="F131" s="456"/>
      <c r="G131" s="457"/>
    </row>
    <row r="132" spans="1:7" s="34" customFormat="1" x14ac:dyDescent="0.25">
      <c r="A132" s="343" t="s">
        <v>193</v>
      </c>
      <c r="B132" s="344"/>
      <c r="C132" s="183">
        <f>E68/1000</f>
        <v>3.4809999999999999</v>
      </c>
      <c r="D132" s="173" t="s">
        <v>198</v>
      </c>
      <c r="E132" s="172"/>
      <c r="F132" s="172"/>
      <c r="G132" s="185"/>
    </row>
    <row r="133" spans="1:7" s="34" customFormat="1" x14ac:dyDescent="0.25">
      <c r="A133" s="462" t="s">
        <v>213</v>
      </c>
      <c r="B133" s="463"/>
      <c r="C133" s="198">
        <f>F68/1000</f>
        <v>1.411</v>
      </c>
      <c r="D133" s="199" t="s">
        <v>198</v>
      </c>
      <c r="E133" s="200"/>
      <c r="F133" s="200"/>
      <c r="G133" s="201"/>
    </row>
    <row r="134" spans="1:7" ht="45" x14ac:dyDescent="0.25">
      <c r="A134" s="197" t="s">
        <v>218</v>
      </c>
      <c r="B134" s="211" t="s">
        <v>214</v>
      </c>
      <c r="C134" s="211" t="s">
        <v>215</v>
      </c>
      <c r="D134" s="211" t="s">
        <v>188</v>
      </c>
      <c r="E134" s="411" t="s">
        <v>181</v>
      </c>
      <c r="F134" s="411"/>
      <c r="G134" s="412"/>
    </row>
    <row r="135" spans="1:7" ht="26.45" customHeight="1" x14ac:dyDescent="0.25">
      <c r="A135" s="152" t="s">
        <v>223</v>
      </c>
      <c r="B135" s="213">
        <f>1360/1000</f>
        <v>1.36</v>
      </c>
      <c r="C135" s="213">
        <v>2.2000000000000002</v>
      </c>
      <c r="D135" s="213">
        <f>C135-B135</f>
        <v>0.84000000000000008</v>
      </c>
      <c r="E135" s="413" t="s">
        <v>248</v>
      </c>
      <c r="F135" s="413"/>
      <c r="G135" s="414"/>
    </row>
    <row r="136" spans="1:7" ht="74.25" customHeight="1" thickBot="1" x14ac:dyDescent="0.3">
      <c r="A136" s="158" t="s">
        <v>222</v>
      </c>
      <c r="B136" s="214">
        <f>710/1000</f>
        <v>0.71</v>
      </c>
      <c r="C136" s="214">
        <f>1220/1000</f>
        <v>1.22</v>
      </c>
      <c r="D136" s="214">
        <f>C136-B136</f>
        <v>0.51</v>
      </c>
      <c r="E136" s="415" t="s">
        <v>249</v>
      </c>
      <c r="F136" s="415"/>
      <c r="G136" s="416"/>
    </row>
    <row r="137" spans="1:7" ht="12.75" customHeight="1" thickBot="1" x14ac:dyDescent="0.3">
      <c r="A137" s="5"/>
      <c r="B137" s="5"/>
      <c r="C137" s="5"/>
      <c r="D137" s="5"/>
      <c r="E137" s="5"/>
      <c r="F137" s="5"/>
      <c r="G137" s="5"/>
    </row>
    <row r="138" spans="1:7" ht="15.75" thickBot="1" x14ac:dyDescent="0.3">
      <c r="A138" s="433" t="s">
        <v>19</v>
      </c>
      <c r="B138" s="434"/>
      <c r="C138" s="434"/>
      <c r="D138" s="434"/>
      <c r="E138" s="434"/>
      <c r="F138" s="434"/>
      <c r="G138" s="435"/>
    </row>
    <row r="139" spans="1:7" s="34" customFormat="1" x14ac:dyDescent="0.25">
      <c r="A139" s="402" t="s">
        <v>193</v>
      </c>
      <c r="B139" s="403"/>
      <c r="C139" s="191">
        <f>E71/1000</f>
        <v>54.965210870000007</v>
      </c>
      <c r="D139" s="180" t="s">
        <v>198</v>
      </c>
      <c r="E139" s="186"/>
      <c r="F139" s="186"/>
      <c r="G139" s="187"/>
    </row>
    <row r="140" spans="1:7" s="34" customFormat="1" ht="15.75" thickBot="1" x14ac:dyDescent="0.3">
      <c r="A140" s="394" t="s">
        <v>213</v>
      </c>
      <c r="B140" s="395"/>
      <c r="C140" s="192">
        <f>F71/1000</f>
        <v>11.51521087000001</v>
      </c>
      <c r="D140" s="188" t="s">
        <v>198</v>
      </c>
      <c r="E140" s="189"/>
      <c r="F140" s="189"/>
      <c r="G140" s="190"/>
    </row>
    <row r="141" spans="1:7" s="34" customFormat="1" x14ac:dyDescent="0.25">
      <c r="A141" s="356" t="s">
        <v>258</v>
      </c>
      <c r="B141" s="357"/>
      <c r="C141" s="357"/>
      <c r="D141" s="357"/>
      <c r="E141" s="357"/>
      <c r="F141" s="357"/>
      <c r="G141" s="358"/>
    </row>
    <row r="142" spans="1:7" s="34" customFormat="1" ht="43.15" customHeight="1" x14ac:dyDescent="0.25">
      <c r="A142" s="227" t="s">
        <v>180</v>
      </c>
      <c r="B142" s="228" t="s">
        <v>263</v>
      </c>
      <c r="C142" s="228" t="s">
        <v>264</v>
      </c>
      <c r="D142" s="228" t="s">
        <v>265</v>
      </c>
      <c r="E142" s="464" t="s">
        <v>181</v>
      </c>
      <c r="F142" s="464"/>
      <c r="G142" s="465"/>
    </row>
    <row r="143" spans="1:7" s="34" customFormat="1" ht="32.450000000000003" customHeight="1" x14ac:dyDescent="0.25">
      <c r="A143" s="229" t="s">
        <v>226</v>
      </c>
      <c r="B143" s="230">
        <f>'Kimutatás adatok'!D53/1000</f>
        <v>6.5</v>
      </c>
      <c r="C143" s="231">
        <f>'Kimutatás adatok'!F53/1000</f>
        <v>9.5920000000000005</v>
      </c>
      <c r="D143" s="231">
        <f>C143-B143</f>
        <v>3.0920000000000005</v>
      </c>
      <c r="E143" s="466" t="s">
        <v>229</v>
      </c>
      <c r="F143" s="467"/>
      <c r="G143" s="468"/>
    </row>
    <row r="144" spans="1:7" s="34" customFormat="1" ht="58.9" customHeight="1" x14ac:dyDescent="0.25">
      <c r="A144" s="229" t="s">
        <v>182</v>
      </c>
      <c r="B144" s="230">
        <f>'Kimutatás adatok'!D49/1000</f>
        <v>43</v>
      </c>
      <c r="C144" s="231">
        <f>'Kimutatás adatok'!F49/1000</f>
        <v>62.228000000000002</v>
      </c>
      <c r="D144" s="231">
        <f t="shared" ref="D144:D149" si="13">C144-B144</f>
        <v>19.228000000000002</v>
      </c>
      <c r="E144" s="466" t="s">
        <v>227</v>
      </c>
      <c r="F144" s="467"/>
      <c r="G144" s="468"/>
    </row>
    <row r="145" spans="1:7" s="34" customFormat="1" ht="56.45" customHeight="1" x14ac:dyDescent="0.25">
      <c r="A145" s="229" t="s">
        <v>183</v>
      </c>
      <c r="B145" s="232">
        <v>0</v>
      </c>
      <c r="C145" s="232">
        <v>-1.4</v>
      </c>
      <c r="D145" s="232">
        <f t="shared" si="13"/>
        <v>-1.4</v>
      </c>
      <c r="E145" s="439" t="s">
        <v>228</v>
      </c>
      <c r="F145" s="439"/>
      <c r="G145" s="440"/>
    </row>
    <row r="146" spans="1:7" s="34" customFormat="1" ht="51" customHeight="1" x14ac:dyDescent="0.25">
      <c r="A146" s="229" t="s">
        <v>184</v>
      </c>
      <c r="B146" s="230">
        <v>-0.8</v>
      </c>
      <c r="C146" s="232">
        <v>-1.3</v>
      </c>
      <c r="D146" s="232">
        <f t="shared" si="13"/>
        <v>-0.5</v>
      </c>
      <c r="E146" s="439" t="s">
        <v>237</v>
      </c>
      <c r="F146" s="439"/>
      <c r="G146" s="440"/>
    </row>
    <row r="147" spans="1:7" s="34" customFormat="1" ht="51.6" customHeight="1" x14ac:dyDescent="0.25">
      <c r="A147" s="229" t="s">
        <v>185</v>
      </c>
      <c r="B147" s="230">
        <v>-4</v>
      </c>
      <c r="C147" s="232">
        <v>-5.4</v>
      </c>
      <c r="D147" s="232">
        <f t="shared" si="13"/>
        <v>-1.4000000000000004</v>
      </c>
      <c r="E147" s="439" t="s">
        <v>254</v>
      </c>
      <c r="F147" s="439"/>
      <c r="G147" s="440"/>
    </row>
    <row r="148" spans="1:7" s="34" customFormat="1" ht="135.6" customHeight="1" x14ac:dyDescent="0.25">
      <c r="A148" s="229" t="s">
        <v>186</v>
      </c>
      <c r="B148" s="230">
        <f>'Kimutatás adatok'!D50/1000</f>
        <v>0</v>
      </c>
      <c r="C148" s="231">
        <v>-8.6999999999999993</v>
      </c>
      <c r="D148" s="232">
        <f t="shared" si="13"/>
        <v>-8.6999999999999993</v>
      </c>
      <c r="E148" s="439" t="s">
        <v>238</v>
      </c>
      <c r="F148" s="439"/>
      <c r="G148" s="440"/>
    </row>
    <row r="149" spans="1:7" s="34" customFormat="1" ht="60" customHeight="1" x14ac:dyDescent="0.25">
      <c r="A149" s="229" t="s">
        <v>187</v>
      </c>
      <c r="B149" s="232">
        <v>-1.7</v>
      </c>
      <c r="C149" s="232">
        <v>0</v>
      </c>
      <c r="D149" s="232">
        <f t="shared" si="13"/>
        <v>1.7</v>
      </c>
      <c r="E149" s="439" t="s">
        <v>255</v>
      </c>
      <c r="F149" s="439"/>
      <c r="G149" s="440"/>
    </row>
    <row r="150" spans="1:7" s="21" customFormat="1" ht="15.75" thickBot="1" x14ac:dyDescent="0.3">
      <c r="B150" s="18"/>
      <c r="C150" s="18"/>
      <c r="D150" s="18"/>
      <c r="E150" s="18"/>
      <c r="F150" s="22"/>
      <c r="G150" s="22"/>
    </row>
    <row r="151" spans="1:7" s="21" customFormat="1" ht="15.75" thickBot="1" x14ac:dyDescent="0.3">
      <c r="A151" s="436" t="s">
        <v>15</v>
      </c>
      <c r="B151" s="437"/>
      <c r="C151" s="437"/>
      <c r="D151" s="437"/>
      <c r="E151" s="437"/>
      <c r="F151" s="437"/>
      <c r="G151" s="438"/>
    </row>
    <row r="152" spans="1:7" s="34" customFormat="1" x14ac:dyDescent="0.25">
      <c r="A152" s="402" t="s">
        <v>193</v>
      </c>
      <c r="B152" s="403"/>
      <c r="C152" s="191">
        <f>E74/1000</f>
        <v>-18.408799999999999</v>
      </c>
      <c r="D152" s="180" t="s">
        <v>198</v>
      </c>
      <c r="E152" s="186"/>
      <c r="F152" s="186"/>
      <c r="G152" s="187"/>
    </row>
    <row r="153" spans="1:7" s="34" customFormat="1" ht="15.75" thickBot="1" x14ac:dyDescent="0.3">
      <c r="A153" s="394" t="s">
        <v>213</v>
      </c>
      <c r="B153" s="395"/>
      <c r="C153" s="192">
        <f>F74/1000</f>
        <v>-1.9087999999999992</v>
      </c>
      <c r="D153" s="188" t="s">
        <v>198</v>
      </c>
      <c r="E153" s="189"/>
      <c r="F153" s="189"/>
      <c r="G153" s="190"/>
    </row>
    <row r="154" spans="1:7" ht="112.5" customHeight="1" thickBot="1" x14ac:dyDescent="0.3">
      <c r="A154" s="364" t="s">
        <v>266</v>
      </c>
      <c r="B154" s="365"/>
      <c r="C154" s="365"/>
      <c r="D154" s="365"/>
      <c r="E154" s="365"/>
      <c r="F154" s="365"/>
      <c r="G154" s="449"/>
    </row>
    <row r="155" spans="1:7" x14ac:dyDescent="0.25">
      <c r="A155" s="4"/>
      <c r="B155" s="5"/>
      <c r="C155" s="5"/>
      <c r="D155" s="5"/>
      <c r="E155" s="5"/>
      <c r="F155" s="23"/>
      <c r="G155" s="23"/>
    </row>
    <row r="156" spans="1:7" ht="15.75" thickBot="1" x14ac:dyDescent="0.3">
      <c r="A156" s="450" t="s">
        <v>157</v>
      </c>
      <c r="B156" s="450"/>
      <c r="C156" s="450"/>
      <c r="D156" s="450"/>
      <c r="E156" s="450"/>
      <c r="F156" s="450"/>
      <c r="G156" s="451"/>
    </row>
    <row r="157" spans="1:7" s="34" customFormat="1" x14ac:dyDescent="0.25">
      <c r="A157" s="402" t="s">
        <v>193</v>
      </c>
      <c r="B157" s="403"/>
      <c r="C157" s="191">
        <f>E77/1000</f>
        <v>-0.1311310000000003</v>
      </c>
      <c r="D157" s="180" t="s">
        <v>198</v>
      </c>
      <c r="E157" s="186"/>
      <c r="F157" s="186"/>
      <c r="G157" s="187"/>
    </row>
    <row r="158" spans="1:7" s="34" customFormat="1" ht="15.75" thickBot="1" x14ac:dyDescent="0.3">
      <c r="A158" s="394" t="s">
        <v>213</v>
      </c>
      <c r="B158" s="395"/>
      <c r="C158" s="192">
        <f>F77/1000</f>
        <v>-2.0311310000000002</v>
      </c>
      <c r="D158" s="188" t="s">
        <v>198</v>
      </c>
      <c r="E158" s="189"/>
      <c r="F158" s="189"/>
      <c r="G158" s="190"/>
    </row>
    <row r="159" spans="1:7" ht="69.599999999999994" customHeight="1" x14ac:dyDescent="0.25">
      <c r="A159" s="452" t="s">
        <v>267</v>
      </c>
      <c r="B159" s="452"/>
      <c r="C159" s="452"/>
      <c r="D159" s="452"/>
      <c r="E159" s="452"/>
      <c r="F159" s="452"/>
      <c r="G159" s="452"/>
    </row>
    <row r="160" spans="1:7" x14ac:dyDescent="0.25">
      <c r="A160" s="159"/>
      <c r="B160" s="159"/>
      <c r="C160" s="159"/>
      <c r="D160" s="159"/>
      <c r="E160" s="159"/>
      <c r="F160" s="159"/>
      <c r="G160" s="159"/>
    </row>
    <row r="161" spans="1:7" x14ac:dyDescent="0.25">
      <c r="A161" s="159"/>
      <c r="B161" s="159"/>
      <c r="C161" s="159"/>
      <c r="D161" s="159"/>
      <c r="E161" s="159"/>
      <c r="F161" s="159"/>
      <c r="G161" s="159"/>
    </row>
    <row r="162" spans="1:7" x14ac:dyDescent="0.25">
      <c r="A162" s="5"/>
      <c r="B162" s="5"/>
      <c r="C162" s="5"/>
      <c r="D162" s="5"/>
      <c r="E162" s="5"/>
      <c r="F162" s="23"/>
      <c r="G162" s="23"/>
    </row>
    <row r="163" spans="1:7" ht="30" x14ac:dyDescent="0.25">
      <c r="A163" s="51" t="s">
        <v>221</v>
      </c>
      <c r="B163" s="49" t="s">
        <v>178</v>
      </c>
      <c r="C163" s="49" t="s">
        <v>191</v>
      </c>
      <c r="D163" s="49" t="s">
        <v>192</v>
      </c>
      <c r="E163" s="50" t="s">
        <v>194</v>
      </c>
      <c r="F163" s="46" t="s">
        <v>195</v>
      </c>
      <c r="G163" s="53" t="s">
        <v>196</v>
      </c>
    </row>
    <row r="164" spans="1:7" x14ac:dyDescent="0.25">
      <c r="A164" s="86" t="str">
        <f>'Kimutatás adatok'!B49</f>
        <v>Vándorgyűlés eredménye</v>
      </c>
      <c r="B164" s="126">
        <f>'Kimutatás adatok'!C49</f>
        <v>52802</v>
      </c>
      <c r="C164" s="126">
        <f>'Kimutatás adatok'!D49</f>
        <v>43000</v>
      </c>
      <c r="D164" s="126">
        <f>'Kimutatás adatok'!E49</f>
        <v>63100</v>
      </c>
      <c r="E164" s="126">
        <f>'Kimutatás adatok'!F49</f>
        <v>62228</v>
      </c>
      <c r="F164" s="45">
        <f>Táblázat6[[#This Row],[2023 tény]]-Táblázat6[[#This Row],[2023 terv]]</f>
        <v>19228</v>
      </c>
      <c r="G164" s="141">
        <f>Táblázat6[[#This Row],[2023 tény]]-Táblázat6[[#This Row],[2023 várható]]</f>
        <v>-872</v>
      </c>
    </row>
    <row r="165" spans="1:7" x14ac:dyDescent="0.25">
      <c r="A165" s="86" t="str">
        <f>'Kimutatás adatok'!B50</f>
        <v>Mi a pálya? eredménye</v>
      </c>
      <c r="B165" s="126">
        <f>'Kimutatás adatok'!C50</f>
        <v>-4673</v>
      </c>
      <c r="C165" s="157">
        <f>'Kimutatás adatok'!D50</f>
        <v>0</v>
      </c>
      <c r="D165" s="126">
        <f>'Kimutatás adatok'!E50</f>
        <v>-5000</v>
      </c>
      <c r="E165" s="126">
        <f>'Kimutatás adatok'!F50</f>
        <v>-8725</v>
      </c>
      <c r="F165" s="45">
        <f>Táblázat6[[#This Row],[2023 tény]]-Táblázat6[[#This Row],[2023 terv]]</f>
        <v>-8725</v>
      </c>
      <c r="G165" s="141">
        <f>Táblázat6[[#This Row],[2023 tény]]-Táblázat6[[#This Row],[2023 várható]]</f>
        <v>-3725</v>
      </c>
    </row>
    <row r="166" spans="1:7" x14ac:dyDescent="0.25">
      <c r="A166" s="86" t="str">
        <f>'Kimutatás adatok'!B51</f>
        <v>Áramkapocs.hu</v>
      </c>
      <c r="B166" s="126">
        <f>'Kimutatás adatok'!C51</f>
        <v>6269</v>
      </c>
      <c r="C166" s="126">
        <f>'Kimutatás adatok'!D51</f>
        <v>5000</v>
      </c>
      <c r="D166" s="126">
        <f>'Kimutatás adatok'!E51</f>
        <v>6089</v>
      </c>
      <c r="E166" s="126">
        <f>'Kimutatás adatok'!F51</f>
        <v>6047</v>
      </c>
      <c r="F166" s="45">
        <f>Táblázat6[[#This Row],[2023 tény]]-Táblázat6[[#This Row],[2023 terv]]</f>
        <v>1047</v>
      </c>
      <c r="G166" s="141">
        <f>Táblázat6[[#This Row],[2023 tény]]-Táblázat6[[#This Row],[2023 várható]]</f>
        <v>-42</v>
      </c>
    </row>
    <row r="167" spans="1:7" x14ac:dyDescent="0.25">
      <c r="A167" s="86" t="str">
        <f>'Kimutatás adatok'!B52</f>
        <v>Infoshow eredménye</v>
      </c>
      <c r="B167" s="126">
        <f>'Kimutatás adatok'!C52</f>
        <v>6705</v>
      </c>
      <c r="C167" s="126">
        <f>'Kimutatás adatok'!D52</f>
        <v>3500</v>
      </c>
      <c r="D167" s="126">
        <f>'Kimutatás adatok'!E52</f>
        <v>4524</v>
      </c>
      <c r="E167" s="126">
        <f>'Kimutatás adatok'!F52</f>
        <v>4624</v>
      </c>
      <c r="F167" s="45">
        <f>Táblázat6[[#This Row],[2023 tény]]-Táblázat6[[#This Row],[2023 terv]]</f>
        <v>1124</v>
      </c>
      <c r="G167" s="141">
        <f>Táblázat6[[#This Row],[2023 tény]]-Táblázat6[[#This Row],[2023 várható]]</f>
        <v>100</v>
      </c>
    </row>
    <row r="168" spans="1:7" ht="15.75" thickBot="1" x14ac:dyDescent="0.3">
      <c r="A168" s="86" t="str">
        <f>'Kimutatás adatok'!B53</f>
        <v>Védelmes konferencia eredménye</v>
      </c>
      <c r="B168" s="126">
        <f>'Kimutatás adatok'!C53</f>
        <v>4750</v>
      </c>
      <c r="C168" s="126">
        <f>'Kimutatás adatok'!D53</f>
        <v>6500</v>
      </c>
      <c r="D168" s="126">
        <f>'Kimutatás adatok'!E53</f>
        <v>9600</v>
      </c>
      <c r="E168" s="126">
        <f>'Kimutatás adatok'!F53</f>
        <v>9592</v>
      </c>
      <c r="F168" s="90">
        <f>Táblázat6[[#This Row],[2023 tény]]-Táblázat6[[#This Row],[2023 terv]]</f>
        <v>3092</v>
      </c>
      <c r="G168" s="142">
        <f>Táblázat6[[#This Row],[2023 tény]]-Táblázat6[[#This Row],[2023 várható]]</f>
        <v>-8</v>
      </c>
    </row>
    <row r="169" spans="1:7" x14ac:dyDescent="0.25">
      <c r="A169" s="5"/>
      <c r="B169" s="5"/>
      <c r="C169" s="5"/>
      <c r="D169" s="5"/>
      <c r="E169" s="5"/>
      <c r="F169" s="23"/>
      <c r="G169" s="23"/>
    </row>
    <row r="170" spans="1:7" x14ac:dyDescent="0.25">
      <c r="A170" s="421" t="s">
        <v>146</v>
      </c>
      <c r="B170" s="421"/>
      <c r="C170" s="421"/>
      <c r="D170" s="421"/>
      <c r="E170" s="421"/>
      <c r="F170" s="421"/>
      <c r="G170" s="421"/>
    </row>
    <row r="171" spans="1:7" x14ac:dyDescent="0.25">
      <c r="A171" s="5"/>
      <c r="B171" s="5"/>
      <c r="C171" s="5"/>
      <c r="D171" s="5"/>
      <c r="E171" s="5"/>
      <c r="F171" s="23"/>
      <c r="G171" s="23"/>
    </row>
    <row r="172" spans="1:7" ht="30" x14ac:dyDescent="0.25">
      <c r="A172" s="53" t="s">
        <v>34</v>
      </c>
      <c r="B172" s="49" t="s">
        <v>178</v>
      </c>
      <c r="C172" s="49" t="s">
        <v>191</v>
      </c>
      <c r="D172" s="49" t="s">
        <v>192</v>
      </c>
      <c r="E172" s="50" t="s">
        <v>194</v>
      </c>
      <c r="F172" s="46" t="s">
        <v>195</v>
      </c>
      <c r="G172" s="53" t="s">
        <v>196</v>
      </c>
    </row>
    <row r="173" spans="1:7" x14ac:dyDescent="0.25">
      <c r="A173" s="86" t="s">
        <v>4</v>
      </c>
      <c r="B173" s="224">
        <f>'Kimutatás adatok'!C5</f>
        <v>13530.25</v>
      </c>
      <c r="C173" s="224">
        <f>'Kimutatás adatok'!D5</f>
        <v>10000</v>
      </c>
      <c r="D173" s="224">
        <f>'Kimutatás adatok'!E5</f>
        <v>12075</v>
      </c>
      <c r="E173" s="224">
        <f>'Kimutatás adatok'!F5</f>
        <v>12914.884249999999</v>
      </c>
      <c r="F173" s="225">
        <f>E173-C173</f>
        <v>2914.8842499999992</v>
      </c>
      <c r="G173" s="143">
        <f>Táblázat82[[#This Row],[2023 tény]]-Táblázat82[[#This Row],[2023 várható]]</f>
        <v>839.88424999999916</v>
      </c>
    </row>
    <row r="174" spans="1:7" x14ac:dyDescent="0.25">
      <c r="A174" s="86" t="s">
        <v>5</v>
      </c>
      <c r="B174" s="224">
        <f>'Kimutatás adatok'!C10</f>
        <v>6875.2079999999996</v>
      </c>
      <c r="C174" s="224">
        <f>'Kimutatás adatok'!D10</f>
        <v>6500</v>
      </c>
      <c r="D174" s="224">
        <f>'Kimutatás adatok'!E10</f>
        <v>7551</v>
      </c>
      <c r="E174" s="224">
        <f>'Kimutatás adatok'!F10</f>
        <v>8290.5930000000008</v>
      </c>
      <c r="F174" s="225">
        <f t="shared" ref="F174:F175" si="14">E174-C174</f>
        <v>1790.5930000000008</v>
      </c>
      <c r="G174" s="143">
        <f>Táblázat82[[#This Row],[2023 tény]]-Táblázat82[[#This Row],[2023 várható]]</f>
        <v>739.59300000000076</v>
      </c>
    </row>
    <row r="175" spans="1:7" ht="15.75" thickBot="1" x14ac:dyDescent="0.3">
      <c r="A175" s="86" t="s">
        <v>6</v>
      </c>
      <c r="B175" s="224">
        <f>B173-B174</f>
        <v>6655.0420000000004</v>
      </c>
      <c r="C175" s="224">
        <f t="shared" ref="C175:E175" si="15">C173-C174</f>
        <v>3500</v>
      </c>
      <c r="D175" s="224">
        <f t="shared" si="15"/>
        <v>4524</v>
      </c>
      <c r="E175" s="224">
        <f t="shared" si="15"/>
        <v>4624.2912499999984</v>
      </c>
      <c r="F175" s="226">
        <f t="shared" si="14"/>
        <v>1124.2912499999984</v>
      </c>
      <c r="G175" s="144">
        <f>Táblázat82[[#This Row],[2023 tény]]-Táblázat82[[#This Row],[2023 várható]]</f>
        <v>100.2912499999984</v>
      </c>
    </row>
    <row r="176" spans="1:7" ht="15.75" thickBot="1" x14ac:dyDescent="0.3">
      <c r="A176" s="21"/>
      <c r="B176" s="33"/>
      <c r="C176" s="33"/>
      <c r="D176" s="33"/>
      <c r="E176" s="33"/>
      <c r="F176" s="33"/>
      <c r="G176" s="33"/>
    </row>
    <row r="177" spans="1:7" ht="15.75" thickBot="1" x14ac:dyDescent="0.3">
      <c r="A177" s="455" t="s">
        <v>34</v>
      </c>
      <c r="B177" s="456"/>
      <c r="C177" s="456"/>
      <c r="D177" s="456"/>
      <c r="E177" s="456"/>
      <c r="F177" s="456"/>
      <c r="G177" s="457"/>
    </row>
    <row r="178" spans="1:7" s="34" customFormat="1" x14ac:dyDescent="0.25">
      <c r="A178" s="458" t="s">
        <v>193</v>
      </c>
      <c r="B178" s="459"/>
      <c r="C178" s="202">
        <f>E175/1000</f>
        <v>4.624291249999998</v>
      </c>
      <c r="D178" s="203" t="s">
        <v>198</v>
      </c>
      <c r="E178" s="204"/>
      <c r="F178" s="204"/>
      <c r="G178" s="205"/>
    </row>
    <row r="179" spans="1:7" s="34" customFormat="1" ht="15.75" thickBot="1" x14ac:dyDescent="0.3">
      <c r="A179" s="460" t="s">
        <v>213</v>
      </c>
      <c r="B179" s="461"/>
      <c r="C179" s="223">
        <f>F175/1000</f>
        <v>1.1242912499999984</v>
      </c>
      <c r="D179" s="206" t="s">
        <v>198</v>
      </c>
      <c r="E179" s="207"/>
      <c r="F179" s="207"/>
      <c r="G179" s="208"/>
    </row>
    <row r="180" spans="1:7" ht="102.75" customHeight="1" thickBot="1" x14ac:dyDescent="0.3">
      <c r="A180" s="445" t="s">
        <v>268</v>
      </c>
      <c r="B180" s="446"/>
      <c r="C180" s="446"/>
      <c r="D180" s="446"/>
      <c r="E180" s="446"/>
      <c r="F180" s="446"/>
      <c r="G180" s="447"/>
    </row>
    <row r="181" spans="1:7" x14ac:dyDescent="0.25">
      <c r="A181" s="5"/>
      <c r="B181" s="5"/>
      <c r="C181" s="5"/>
      <c r="D181" s="5"/>
      <c r="E181" s="5"/>
      <c r="F181" s="23"/>
      <c r="G181" s="23"/>
    </row>
    <row r="182" spans="1:7" x14ac:dyDescent="0.25">
      <c r="A182" s="421" t="s">
        <v>74</v>
      </c>
      <c r="B182" s="421"/>
      <c r="C182" s="421"/>
      <c r="D182" s="421"/>
      <c r="E182" s="421"/>
      <c r="F182" s="421"/>
      <c r="G182" s="421"/>
    </row>
    <row r="183" spans="1:7" x14ac:dyDescent="0.25">
      <c r="A183" s="24"/>
      <c r="B183" s="25"/>
      <c r="C183" s="25"/>
      <c r="D183" s="26"/>
      <c r="E183" s="26"/>
      <c r="F183" s="27"/>
      <c r="G183" s="27"/>
    </row>
    <row r="184" spans="1:7" ht="47.25" customHeight="1" x14ac:dyDescent="0.25">
      <c r="A184" s="53" t="s">
        <v>35</v>
      </c>
      <c r="B184" s="49" t="s">
        <v>178</v>
      </c>
      <c r="C184" s="49" t="s">
        <v>191</v>
      </c>
      <c r="D184" s="49" t="s">
        <v>192</v>
      </c>
      <c r="E184" s="50" t="s">
        <v>194</v>
      </c>
      <c r="F184" s="46" t="s">
        <v>195</v>
      </c>
      <c r="G184" s="53" t="s">
        <v>196</v>
      </c>
    </row>
    <row r="185" spans="1:7" ht="15" customHeight="1" x14ac:dyDescent="0.25">
      <c r="A185" s="86" t="s">
        <v>4</v>
      </c>
      <c r="B185" s="137">
        <f>'Kimutatás adatok'!C6</f>
        <v>0</v>
      </c>
      <c r="C185" s="137">
        <f>'Kimutatás adatok'!D6</f>
        <v>0</v>
      </c>
      <c r="D185" s="137">
        <f>'Kimutatás adatok'!E6</f>
        <v>0</v>
      </c>
      <c r="E185" s="137">
        <f>'Kimutatás adatok'!F6</f>
        <v>0</v>
      </c>
      <c r="F185" s="138">
        <f>E185-C185</f>
        <v>0</v>
      </c>
      <c r="G185" s="145">
        <f>Táblázat8[[#This Row],[2023 tény]]-Táblázat8[[#This Row],[2023 várható]]</f>
        <v>0</v>
      </c>
    </row>
    <row r="186" spans="1:7" x14ac:dyDescent="0.25">
      <c r="A186" s="86" t="s">
        <v>5</v>
      </c>
      <c r="B186" s="137">
        <f>'Kimutatás adatok'!C11</f>
        <v>0</v>
      </c>
      <c r="C186" s="137">
        <f>'Kimutatás adatok'!D11</f>
        <v>0</v>
      </c>
      <c r="D186" s="137">
        <f>'Kimutatás adatok'!E11</f>
        <v>0</v>
      </c>
      <c r="E186" s="137">
        <f>'Kimutatás adatok'!F11</f>
        <v>0</v>
      </c>
      <c r="F186" s="138">
        <f t="shared" ref="F186:F187" si="16">E186-C186</f>
        <v>0</v>
      </c>
      <c r="G186" s="145">
        <f>Táblázat8[[#This Row],[2023 tény]]-Táblázat8[[#This Row],[2023 várható]]</f>
        <v>0</v>
      </c>
    </row>
    <row r="187" spans="1:7" ht="15.75" thickBot="1" x14ac:dyDescent="0.3">
      <c r="A187" s="86" t="s">
        <v>6</v>
      </c>
      <c r="B187" s="137">
        <f>B185-B186</f>
        <v>0</v>
      </c>
      <c r="C187" s="137">
        <f t="shared" ref="C187:E187" si="17">C185-C186</f>
        <v>0</v>
      </c>
      <c r="D187" s="137">
        <f t="shared" si="17"/>
        <v>0</v>
      </c>
      <c r="E187" s="137">
        <f t="shared" si="17"/>
        <v>0</v>
      </c>
      <c r="F187" s="140">
        <f t="shared" si="16"/>
        <v>0</v>
      </c>
      <c r="G187" s="146">
        <f>Táblázat8[[#This Row],[2023 tény]]-Táblázat8[[#This Row],[2023 várható]]</f>
        <v>0</v>
      </c>
    </row>
    <row r="188" spans="1:7" ht="15.75" thickBot="1" x14ac:dyDescent="0.3">
      <c r="A188" s="19"/>
      <c r="B188" s="19"/>
      <c r="C188" s="19"/>
      <c r="D188" s="19"/>
    </row>
    <row r="189" spans="1:7" x14ac:dyDescent="0.25">
      <c r="A189" s="340" t="s">
        <v>35</v>
      </c>
      <c r="B189" s="341"/>
      <c r="C189" s="341"/>
      <c r="D189" s="341"/>
      <c r="E189" s="341"/>
      <c r="F189" s="341"/>
      <c r="G189" s="342"/>
    </row>
    <row r="190" spans="1:7" s="34" customFormat="1" ht="31.9" customHeight="1" x14ac:dyDescent="0.25">
      <c r="A190" s="359" t="s">
        <v>199</v>
      </c>
      <c r="B190" s="360"/>
      <c r="C190" s="360"/>
      <c r="D190" s="360"/>
      <c r="E190" s="360"/>
      <c r="F190" s="360"/>
      <c r="G190" s="361"/>
    </row>
    <row r="191" spans="1:7" ht="33" customHeight="1" thickBot="1" x14ac:dyDescent="0.3">
      <c r="A191" s="442" t="s">
        <v>245</v>
      </c>
      <c r="B191" s="443"/>
      <c r="C191" s="443"/>
      <c r="D191" s="443"/>
      <c r="E191" s="443"/>
      <c r="F191" s="443"/>
      <c r="G191" s="444"/>
    </row>
    <row r="192" spans="1:7" x14ac:dyDescent="0.25">
      <c r="A192" s="5"/>
      <c r="B192" s="5"/>
      <c r="C192" s="5"/>
      <c r="D192" s="5"/>
      <c r="E192" s="5"/>
      <c r="F192" s="5"/>
      <c r="G192" s="5"/>
    </row>
    <row r="193" spans="1:7" x14ac:dyDescent="0.25">
      <c r="A193" s="417" t="s">
        <v>133</v>
      </c>
      <c r="B193" s="417"/>
      <c r="C193" s="417"/>
      <c r="D193" s="417"/>
      <c r="E193" s="417"/>
      <c r="F193" s="417"/>
      <c r="G193" s="417"/>
    </row>
    <row r="194" spans="1:7" s="29" customFormat="1" x14ac:dyDescent="0.25">
      <c r="A194" s="54" t="s">
        <v>216</v>
      </c>
      <c r="B194" s="54" t="s">
        <v>143</v>
      </c>
      <c r="C194" s="54" t="s">
        <v>76</v>
      </c>
      <c r="D194" s="55" t="s">
        <v>134</v>
      </c>
      <c r="E194" s="54" t="s">
        <v>75</v>
      </c>
      <c r="F194" s="56" t="s">
        <v>94</v>
      </c>
      <c r="G194" s="86"/>
    </row>
    <row r="195" spans="1:7" s="29" customFormat="1" x14ac:dyDescent="0.25">
      <c r="A195" s="147" t="s">
        <v>200</v>
      </c>
      <c r="B195" s="150">
        <f>E195+C195+D195+F195</f>
        <v>54206.950550000045</v>
      </c>
      <c r="C195" s="150">
        <f>'Kimutatás adatok'!C58</f>
        <v>30406.305090000002</v>
      </c>
      <c r="D195" s="151">
        <f>'Kimutatás adatok'!C59</f>
        <v>668.31193999999994</v>
      </c>
      <c r="E195" s="150">
        <f>'Kimutatás adatok'!C57</f>
        <v>23132.333520000044</v>
      </c>
      <c r="F195" s="194">
        <f>'Kimutatás adatok'!C60</f>
        <v>0</v>
      </c>
      <c r="G195" s="21"/>
    </row>
    <row r="196" spans="1:7" s="29" customFormat="1" x14ac:dyDescent="0.25">
      <c r="A196" s="28"/>
      <c r="B196" s="37"/>
      <c r="C196" s="37"/>
      <c r="D196" s="37"/>
      <c r="E196" s="37"/>
      <c r="F196" s="21"/>
      <c r="G196" s="21"/>
    </row>
    <row r="197" spans="1:7" s="96" customFormat="1" ht="30" x14ac:dyDescent="0.25">
      <c r="A197" s="95" t="s">
        <v>201</v>
      </c>
      <c r="B197" s="95" t="s">
        <v>153</v>
      </c>
      <c r="C197" s="95" t="s">
        <v>161</v>
      </c>
      <c r="D197" s="95" t="s">
        <v>202</v>
      </c>
      <c r="E197" s="25"/>
      <c r="F197" s="25"/>
      <c r="G197" s="25"/>
    </row>
    <row r="198" spans="1:7" s="29" customFormat="1" x14ac:dyDescent="0.25">
      <c r="A198" s="42" t="s">
        <v>151</v>
      </c>
      <c r="B198" s="148">
        <f>'Kimutatás adatok'!C73</f>
        <v>60778</v>
      </c>
      <c r="C198" s="148">
        <f>'Kimutatás adatok'!D73</f>
        <v>12187</v>
      </c>
      <c r="D198" s="148">
        <f>'Kimutatás adatok'!E73</f>
        <v>19794</v>
      </c>
      <c r="E198" s="20"/>
      <c r="F198" s="21"/>
    </row>
    <row r="199" spans="1:7" x14ac:dyDescent="0.25">
      <c r="A199" s="92" t="s">
        <v>150</v>
      </c>
      <c r="B199" s="149">
        <f>'Kimutatás adatok'!C74</f>
        <v>14487</v>
      </c>
      <c r="C199" s="149">
        <f>'Kimutatás adatok'!D74</f>
        <v>6990</v>
      </c>
      <c r="D199" s="149">
        <f>'Kimutatás adatok'!E74</f>
        <v>227</v>
      </c>
      <c r="E199" s="21"/>
    </row>
    <row r="200" spans="1:7" s="29" customFormat="1" x14ac:dyDescent="0.25">
      <c r="A200" s="28"/>
      <c r="B200" s="28"/>
      <c r="C200" s="28"/>
      <c r="D200" s="28"/>
      <c r="E200" s="28"/>
      <c r="F200" s="21"/>
      <c r="G200" s="21"/>
    </row>
    <row r="201" spans="1:7" s="29" customFormat="1" x14ac:dyDescent="0.25">
      <c r="A201" s="418" t="s">
        <v>142</v>
      </c>
      <c r="B201" s="419"/>
      <c r="C201" s="419"/>
      <c r="D201" s="419"/>
      <c r="E201" s="419"/>
      <c r="F201" s="419"/>
      <c r="G201" s="420"/>
    </row>
    <row r="202" spans="1:7" ht="354" customHeight="1" x14ac:dyDescent="0.25">
      <c r="A202" s="448" t="s">
        <v>239</v>
      </c>
      <c r="B202" s="448"/>
      <c r="C202" s="448"/>
      <c r="D202" s="448"/>
      <c r="E202" s="448"/>
      <c r="F202" s="448"/>
      <c r="G202" s="448"/>
    </row>
    <row r="203" spans="1:7" ht="15.75" thickBot="1" x14ac:dyDescent="0.3">
      <c r="A203" s="19"/>
      <c r="B203" s="19"/>
      <c r="C203" s="19"/>
      <c r="D203" s="19"/>
      <c r="E203" s="19"/>
      <c r="F203" s="19"/>
      <c r="G203" s="19"/>
    </row>
    <row r="204" spans="1:7" ht="15.75" x14ac:dyDescent="0.25">
      <c r="A204" s="405" t="s">
        <v>9</v>
      </c>
      <c r="B204" s="406"/>
      <c r="C204" s="406"/>
      <c r="D204" s="406"/>
      <c r="E204" s="406"/>
      <c r="F204" s="406"/>
      <c r="G204" s="407"/>
    </row>
    <row r="205" spans="1:7" ht="16.5" thickBot="1" x14ac:dyDescent="0.3">
      <c r="A205" s="408" t="s">
        <v>203</v>
      </c>
      <c r="B205" s="409"/>
      <c r="C205" s="409"/>
      <c r="D205" s="409"/>
      <c r="E205" s="409"/>
      <c r="F205" s="409"/>
      <c r="G205" s="410"/>
    </row>
    <row r="206" spans="1:7" ht="33.6" customHeight="1" x14ac:dyDescent="0.25"/>
    <row r="207" spans="1:7" x14ac:dyDescent="0.25">
      <c r="A207" s="39" t="s">
        <v>91</v>
      </c>
      <c r="B207" s="39"/>
      <c r="C207" s="39"/>
      <c r="D207" s="39"/>
      <c r="E207" s="39"/>
    </row>
    <row r="208" spans="1:7" ht="46.5" customHeight="1" thickBot="1" x14ac:dyDescent="0.3">
      <c r="A208" s="441" t="s">
        <v>246</v>
      </c>
      <c r="B208" s="441"/>
      <c r="C208" s="441"/>
      <c r="D208" s="441"/>
      <c r="E208" s="441"/>
    </row>
    <row r="209" spans="1:7" ht="39.75" customHeight="1" x14ac:dyDescent="0.25">
      <c r="A209" s="428" t="s">
        <v>159</v>
      </c>
      <c r="B209" s="429"/>
      <c r="C209" s="429"/>
      <c r="D209" s="430" t="s">
        <v>160</v>
      </c>
      <c r="E209" s="431"/>
      <c r="F209" s="34"/>
    </row>
    <row r="210" spans="1:7" ht="39" customHeight="1" x14ac:dyDescent="0.25">
      <c r="A210" s="57" t="s">
        <v>81</v>
      </c>
      <c r="B210" s="432" t="s">
        <v>80</v>
      </c>
      <c r="C210" s="432"/>
      <c r="D210" s="58"/>
      <c r="E210" s="59"/>
      <c r="G210" s="34"/>
    </row>
    <row r="211" spans="1:7" ht="35.25" customHeight="1" x14ac:dyDescent="0.25">
      <c r="A211" s="60" t="s">
        <v>82</v>
      </c>
      <c r="B211" s="422" t="s">
        <v>135</v>
      </c>
      <c r="C211" s="422"/>
      <c r="D211" s="424" t="s">
        <v>90</v>
      </c>
      <c r="E211" s="425"/>
    </row>
    <row r="212" spans="1:7" x14ac:dyDescent="0.25">
      <c r="A212" s="60" t="s">
        <v>83</v>
      </c>
      <c r="B212" s="422"/>
      <c r="C212" s="422"/>
      <c r="D212" s="424"/>
      <c r="E212" s="425"/>
      <c r="F212" s="38"/>
    </row>
    <row r="213" spans="1:7" x14ac:dyDescent="0.25">
      <c r="A213" s="60" t="s">
        <v>84</v>
      </c>
      <c r="B213" s="422"/>
      <c r="C213" s="422"/>
      <c r="D213" s="424"/>
      <c r="E213" s="425"/>
      <c r="F213" s="36"/>
    </row>
    <row r="214" spans="1:7" x14ac:dyDescent="0.25">
      <c r="A214" s="60" t="s">
        <v>85</v>
      </c>
      <c r="B214" s="422"/>
      <c r="C214" s="422"/>
      <c r="D214" s="424"/>
      <c r="E214" s="425"/>
    </row>
    <row r="215" spans="1:7" x14ac:dyDescent="0.25">
      <c r="A215" s="60" t="s">
        <v>86</v>
      </c>
      <c r="B215" s="422"/>
      <c r="C215" s="422"/>
      <c r="D215" s="424"/>
      <c r="E215" s="425"/>
    </row>
    <row r="216" spans="1:7" x14ac:dyDescent="0.25">
      <c r="A216" s="60" t="s">
        <v>87</v>
      </c>
      <c r="B216" s="422"/>
      <c r="C216" s="422"/>
      <c r="D216" s="424"/>
      <c r="E216" s="425"/>
    </row>
    <row r="217" spans="1:7" x14ac:dyDescent="0.25">
      <c r="A217" s="60" t="s">
        <v>88</v>
      </c>
      <c r="B217" s="422"/>
      <c r="C217" s="422"/>
      <c r="D217" s="424"/>
      <c r="E217" s="425"/>
    </row>
    <row r="218" spans="1:7" x14ac:dyDescent="0.25">
      <c r="A218" s="60" t="s">
        <v>89</v>
      </c>
      <c r="B218" s="422"/>
      <c r="C218" s="422"/>
      <c r="D218" s="424"/>
      <c r="E218" s="425"/>
    </row>
    <row r="219" spans="1:7" ht="30" x14ac:dyDescent="0.25">
      <c r="A219" s="62" t="s">
        <v>158</v>
      </c>
      <c r="B219" s="422"/>
      <c r="C219" s="422"/>
      <c r="D219" s="424"/>
      <c r="E219" s="425"/>
      <c r="F219" s="36"/>
    </row>
    <row r="220" spans="1:7" ht="16.5" customHeight="1" thickBot="1" x14ac:dyDescent="0.3">
      <c r="A220" s="61"/>
      <c r="B220" s="423"/>
      <c r="C220" s="423"/>
      <c r="D220" s="426"/>
      <c r="E220" s="427"/>
    </row>
    <row r="221" spans="1:7" ht="15.75" thickBot="1" x14ac:dyDescent="0.3"/>
    <row r="222" spans="1:7" x14ac:dyDescent="0.25">
      <c r="A222" s="87" t="s">
        <v>173</v>
      </c>
      <c r="B222" s="111"/>
      <c r="C222" s="111"/>
      <c r="D222" s="111"/>
      <c r="E222" s="111"/>
      <c r="F222" s="111"/>
      <c r="G222" s="112"/>
    </row>
    <row r="223" spans="1:7" ht="54.6" customHeight="1" thickBot="1" x14ac:dyDescent="0.3">
      <c r="A223" s="404" t="s">
        <v>174</v>
      </c>
      <c r="B223" s="381"/>
      <c r="C223" s="381"/>
      <c r="D223" s="381"/>
      <c r="E223" s="381"/>
      <c r="F223" s="381"/>
      <c r="G223" s="382"/>
    </row>
  </sheetData>
  <mergeCells count="97">
    <mergeCell ref="A152:B152"/>
    <mergeCell ref="A132:B132"/>
    <mergeCell ref="E142:G142"/>
    <mergeCell ref="E143:G143"/>
    <mergeCell ref="E144:G144"/>
    <mergeCell ref="E145:G145"/>
    <mergeCell ref="A141:G141"/>
    <mergeCell ref="A208:E208"/>
    <mergeCell ref="A191:G191"/>
    <mergeCell ref="A180:G180"/>
    <mergeCell ref="A153:B153"/>
    <mergeCell ref="A157:B157"/>
    <mergeCell ref="A202:G202"/>
    <mergeCell ref="A154:G154"/>
    <mergeCell ref="A156:G156"/>
    <mergeCell ref="A159:G159"/>
    <mergeCell ref="A158:B158"/>
    <mergeCell ref="A178:B178"/>
    <mergeCell ref="A179:B179"/>
    <mergeCell ref="A177:G177"/>
    <mergeCell ref="A223:G223"/>
    <mergeCell ref="A204:G204"/>
    <mergeCell ref="A205:G205"/>
    <mergeCell ref="E134:G134"/>
    <mergeCell ref="E135:G135"/>
    <mergeCell ref="E136:G136"/>
    <mergeCell ref="A193:G193"/>
    <mergeCell ref="A201:G201"/>
    <mergeCell ref="A170:G170"/>
    <mergeCell ref="A182:G182"/>
    <mergeCell ref="A189:G189"/>
    <mergeCell ref="B211:C220"/>
    <mergeCell ref="D211:E220"/>
    <mergeCell ref="A209:C209"/>
    <mergeCell ref="D209:E209"/>
    <mergeCell ref="B210:C210"/>
    <mergeCell ref="A18:E18"/>
    <mergeCell ref="F18:G18"/>
    <mergeCell ref="A118:G118"/>
    <mergeCell ref="A106:B106"/>
    <mergeCell ref="A107:B107"/>
    <mergeCell ref="C109:G109"/>
    <mergeCell ref="C110:G110"/>
    <mergeCell ref="A49:G49"/>
    <mergeCell ref="C35:D35"/>
    <mergeCell ref="C39:G39"/>
    <mergeCell ref="C40:G40"/>
    <mergeCell ref="C41:G41"/>
    <mergeCell ref="C42:G42"/>
    <mergeCell ref="A38:G38"/>
    <mergeCell ref="A95:B95"/>
    <mergeCell ref="C43:G43"/>
    <mergeCell ref="A37:G37"/>
    <mergeCell ref="A33:G33"/>
    <mergeCell ref="A36:G36"/>
    <mergeCell ref="A47:G47"/>
    <mergeCell ref="A119:G119"/>
    <mergeCell ref="A98:B98"/>
    <mergeCell ref="C44:G44"/>
    <mergeCell ref="C45:G45"/>
    <mergeCell ref="C46:G46"/>
    <mergeCell ref="A94:G94"/>
    <mergeCell ref="A105:G105"/>
    <mergeCell ref="A96:B96"/>
    <mergeCell ref="C114:G114"/>
    <mergeCell ref="A100:B100"/>
    <mergeCell ref="A101:B101"/>
    <mergeCell ref="A99:B99"/>
    <mergeCell ref="A190:G190"/>
    <mergeCell ref="C115:G115"/>
    <mergeCell ref="A102:B102"/>
    <mergeCell ref="A129:G129"/>
    <mergeCell ref="A128:B128"/>
    <mergeCell ref="A138:G138"/>
    <mergeCell ref="A151:G151"/>
    <mergeCell ref="E146:G146"/>
    <mergeCell ref="E147:G147"/>
    <mergeCell ref="E148:G148"/>
    <mergeCell ref="E149:G149"/>
    <mergeCell ref="A123:B123"/>
    <mergeCell ref="A131:G131"/>
    <mergeCell ref="A133:B133"/>
    <mergeCell ref="A139:B139"/>
    <mergeCell ref="A140:B140"/>
    <mergeCell ref="A50:E50"/>
    <mergeCell ref="F50:G50"/>
    <mergeCell ref="A122:G122"/>
    <mergeCell ref="A126:G126"/>
    <mergeCell ref="A127:B127"/>
    <mergeCell ref="A120:B120"/>
    <mergeCell ref="A121:B121"/>
    <mergeCell ref="A124:B124"/>
    <mergeCell ref="C111:G111"/>
    <mergeCell ref="C112:G112"/>
    <mergeCell ref="C113:G113"/>
    <mergeCell ref="A97:G97"/>
    <mergeCell ref="A108:G108"/>
  </mergeCells>
  <pageMargins left="0.70866141732283472" right="0.70866141732283472" top="0.74803149606299213" bottom="0.74803149606299213" header="0.31496062992125984" footer="0.31496062992125984"/>
  <pageSetup paperSize="9" scale="86" fitToHeight="0" orientation="landscape" r:id="rId1"/>
  <headerFooter>
    <oddFooter>&amp;Z&amp;F</oddFooter>
  </headerFooter>
  <rowBreaks count="4" manualBreakCount="4">
    <brk id="47" max="6" man="1"/>
    <brk id="78" max="6" man="1"/>
    <brk id="125" max="6" man="1"/>
    <brk id="168" max="6" man="1"/>
  </rowBreaks>
  <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4"/>
  <sheetViews>
    <sheetView topLeftCell="B1" workbookViewId="0">
      <pane xSplit="1" ySplit="2" topLeftCell="C3" activePane="bottomRight" state="frozen"/>
      <selection activeCell="B1" sqref="B1"/>
      <selection pane="topRight" activeCell="C1" sqref="C1"/>
      <selection pane="bottomLeft" activeCell="B2" sqref="B2"/>
      <selection pane="bottomRight" activeCell="C60" sqref="C60:C61"/>
    </sheetView>
  </sheetViews>
  <sheetFormatPr defaultRowHeight="15" x14ac:dyDescent="0.25"/>
  <cols>
    <col min="1" max="1" width="0" hidden="1" customWidth="1"/>
    <col min="2" max="2" width="56.85546875" customWidth="1"/>
    <col min="3" max="3" width="13.42578125" style="20" customWidth="1"/>
    <col min="4" max="4" width="13.28515625" style="20" bestFit="1" customWidth="1"/>
    <col min="5" max="5" width="17.85546875" style="20" customWidth="1"/>
    <col min="6" max="6" width="13.28515625" style="20" bestFit="1" customWidth="1"/>
    <col min="7" max="7" width="15.42578125" bestFit="1" customWidth="1"/>
    <col min="8" max="8" width="18.7109375" style="1" bestFit="1" customWidth="1"/>
    <col min="9" max="9" width="9.140625" style="1"/>
  </cols>
  <sheetData>
    <row r="1" spans="1:11" s="39" customFormat="1" x14ac:dyDescent="0.25">
      <c r="A1" s="20"/>
      <c r="B1" s="39" t="s">
        <v>176</v>
      </c>
      <c r="C1" s="469" t="s">
        <v>143</v>
      </c>
      <c r="D1" s="469"/>
      <c r="E1" s="469"/>
      <c r="F1" s="469"/>
      <c r="G1" s="101"/>
      <c r="H1" s="19"/>
      <c r="I1" s="40"/>
    </row>
    <row r="2" spans="1:11" s="39" customFormat="1" x14ac:dyDescent="0.25">
      <c r="A2" s="20" t="s">
        <v>22</v>
      </c>
      <c r="B2" s="39" t="s">
        <v>23</v>
      </c>
      <c r="C2" s="42" t="s">
        <v>178</v>
      </c>
      <c r="D2" s="42" t="s">
        <v>191</v>
      </c>
      <c r="E2" s="42" t="s">
        <v>192</v>
      </c>
      <c r="F2" s="42" t="s">
        <v>194</v>
      </c>
      <c r="G2" s="19"/>
      <c r="H2" s="19"/>
    </row>
    <row r="3" spans="1:11" ht="15.75" thickBot="1" x14ac:dyDescent="0.3">
      <c r="A3" s="20">
        <v>1</v>
      </c>
      <c r="B3" s="39" t="s">
        <v>24</v>
      </c>
      <c r="C3" s="113"/>
      <c r="D3" s="113"/>
      <c r="E3" s="113"/>
      <c r="F3" s="114"/>
      <c r="G3" s="19"/>
      <c r="H3" s="20"/>
      <c r="I3"/>
    </row>
    <row r="4" spans="1:11" x14ac:dyDescent="0.25">
      <c r="A4" s="20">
        <v>2</v>
      </c>
      <c r="B4" s="84" t="s">
        <v>25</v>
      </c>
      <c r="C4" s="115">
        <f>'Terv adatok részletes'!B62</f>
        <v>428743.47499999998</v>
      </c>
      <c r="D4" s="115">
        <f>'Terv adatok részletes'!C62</f>
        <v>398543</v>
      </c>
      <c r="E4" s="115">
        <f>'Terv adatok részletes'!D62</f>
        <v>507066.76399999997</v>
      </c>
      <c r="F4" s="115">
        <f>'Terv adatok részletes'!E62</f>
        <v>542746.16884000006</v>
      </c>
      <c r="G4" s="64"/>
      <c r="H4" s="65"/>
      <c r="I4" s="3"/>
      <c r="J4" s="3"/>
      <c r="K4" s="3"/>
    </row>
    <row r="5" spans="1:11" x14ac:dyDescent="0.25">
      <c r="A5" s="20">
        <v>3</v>
      </c>
      <c r="B5" s="102" t="s">
        <v>26</v>
      </c>
      <c r="C5" s="116">
        <f>'Terv adatok részletes'!B67</f>
        <v>13530.25</v>
      </c>
      <c r="D5" s="116">
        <f>'Terv adatok részletes'!C67</f>
        <v>10000</v>
      </c>
      <c r="E5" s="116">
        <f>'Terv adatok részletes'!D67</f>
        <v>12075</v>
      </c>
      <c r="F5" s="116">
        <f>'Terv adatok részletes'!E67</f>
        <v>12914.884249999999</v>
      </c>
      <c r="G5" s="19"/>
      <c r="H5" s="20"/>
      <c r="I5"/>
    </row>
    <row r="6" spans="1:11" x14ac:dyDescent="0.25">
      <c r="A6" s="20">
        <v>4</v>
      </c>
      <c r="B6" s="102" t="s">
        <v>27</v>
      </c>
      <c r="C6" s="116">
        <f>'Terv adatok részletes'!B72</f>
        <v>0</v>
      </c>
      <c r="D6" s="116">
        <f>'Terv adatok részletes'!C72</f>
        <v>0</v>
      </c>
      <c r="E6" s="116">
        <f>'Terv adatok részletes'!D72</f>
        <v>0</v>
      </c>
      <c r="F6" s="116">
        <f>'Terv adatok részletes'!E72</f>
        <v>0</v>
      </c>
      <c r="G6" s="19"/>
      <c r="H6" s="20"/>
      <c r="I6"/>
    </row>
    <row r="7" spans="1:11" x14ac:dyDescent="0.25">
      <c r="A7" s="20">
        <v>5</v>
      </c>
      <c r="B7" s="102" t="s">
        <v>4</v>
      </c>
      <c r="C7" s="116">
        <f t="shared" ref="C7" si="0">C4+C5+C6</f>
        <v>442273.72499999998</v>
      </c>
      <c r="D7" s="116">
        <f t="shared" ref="D7:F7" si="1">D4+D5+D6</f>
        <v>408543</v>
      </c>
      <c r="E7" s="116">
        <f t="shared" si="1"/>
        <v>519141.76399999997</v>
      </c>
      <c r="F7" s="116">
        <f t="shared" si="1"/>
        <v>555661.05309000006</v>
      </c>
      <c r="G7" s="19"/>
      <c r="H7" s="20"/>
      <c r="I7"/>
    </row>
    <row r="8" spans="1:11" x14ac:dyDescent="0.25">
      <c r="A8" s="20">
        <v>6</v>
      </c>
      <c r="B8" s="102" t="s">
        <v>28</v>
      </c>
      <c r="C8" s="116"/>
      <c r="D8" s="116"/>
      <c r="E8" s="116"/>
      <c r="F8" s="116"/>
      <c r="G8" s="19"/>
      <c r="H8" s="20"/>
      <c r="I8"/>
    </row>
    <row r="9" spans="1:11" x14ac:dyDescent="0.25">
      <c r="A9" s="20">
        <v>7</v>
      </c>
      <c r="B9" s="102" t="s">
        <v>29</v>
      </c>
      <c r="C9" s="116">
        <f>'Terv adatok részletes'!B63</f>
        <v>380971.80099999998</v>
      </c>
      <c r="D9" s="116">
        <f>'Terv adatok részletes'!C63</f>
        <v>395832</v>
      </c>
      <c r="E9" s="116">
        <f>'Terv adatok részletes'!D63</f>
        <v>452963.03372000001</v>
      </c>
      <c r="F9" s="116">
        <f>'Terv adatok részletes'!E63</f>
        <v>493163.53571999999</v>
      </c>
      <c r="G9" s="19"/>
      <c r="H9" s="20"/>
      <c r="I9"/>
    </row>
    <row r="10" spans="1:11" x14ac:dyDescent="0.25">
      <c r="A10" s="20">
        <v>8</v>
      </c>
      <c r="B10" s="102" t="s">
        <v>30</v>
      </c>
      <c r="C10" s="116">
        <f>'Terv adatok részletes'!B68+'Terv adatok részletes'!B69</f>
        <v>6875.2079999999996</v>
      </c>
      <c r="D10" s="116">
        <f>'Terv adatok részletes'!C68+'Terv adatok részletes'!C69</f>
        <v>6500</v>
      </c>
      <c r="E10" s="116">
        <f>'Terv adatok részletes'!D68+'Terv adatok részletes'!D69</f>
        <v>7551</v>
      </c>
      <c r="F10" s="116">
        <f>'Terv adatok részletes'!E68+'Terv adatok részletes'!E69</f>
        <v>8290.5930000000008</v>
      </c>
      <c r="G10" s="19"/>
      <c r="H10" s="20"/>
      <c r="I10"/>
    </row>
    <row r="11" spans="1:11" x14ac:dyDescent="0.25">
      <c r="A11" s="20">
        <v>9</v>
      </c>
      <c r="B11" s="102" t="s">
        <v>31</v>
      </c>
      <c r="C11" s="116">
        <f>'Terv adatok részletes'!B73+'Terv adatok részletes'!B74</f>
        <v>0</v>
      </c>
      <c r="D11" s="116">
        <f>'Terv adatok részletes'!C73+'Terv adatok részletes'!C74</f>
        <v>0</v>
      </c>
      <c r="E11" s="116">
        <f>'Terv adatok részletes'!D73+'Terv adatok részletes'!D74</f>
        <v>0</v>
      </c>
      <c r="F11" s="116">
        <f>'Terv adatok részletes'!E73+'Terv adatok részletes'!E74</f>
        <v>0</v>
      </c>
      <c r="G11" s="19"/>
      <c r="H11" s="20"/>
      <c r="I11"/>
    </row>
    <row r="12" spans="1:11" x14ac:dyDescent="0.25">
      <c r="A12" s="20">
        <v>11</v>
      </c>
      <c r="B12" s="102" t="s">
        <v>32</v>
      </c>
      <c r="C12" s="116">
        <f t="shared" ref="C12" si="2">SUM(C9:C11)</f>
        <v>387847.00899999996</v>
      </c>
      <c r="D12" s="116">
        <f t="shared" ref="D12:F12" si="3">SUM(D9:D11)</f>
        <v>402332</v>
      </c>
      <c r="E12" s="116">
        <f t="shared" si="3"/>
        <v>460514.03372000001</v>
      </c>
      <c r="F12" s="116">
        <f t="shared" si="3"/>
        <v>501454.12871999998</v>
      </c>
      <c r="G12" s="19"/>
      <c r="H12" s="20"/>
      <c r="I12"/>
    </row>
    <row r="13" spans="1:11" x14ac:dyDescent="0.25">
      <c r="A13" s="20">
        <v>12</v>
      </c>
      <c r="B13" s="102" t="s">
        <v>136</v>
      </c>
      <c r="C13" s="116"/>
      <c r="D13" s="116"/>
      <c r="E13" s="116"/>
      <c r="F13" s="116"/>
      <c r="G13" s="66"/>
      <c r="H13" s="20"/>
      <c r="I13"/>
    </row>
    <row r="14" spans="1:11" x14ac:dyDescent="0.25">
      <c r="A14" s="20">
        <v>13</v>
      </c>
      <c r="B14" s="102" t="s">
        <v>33</v>
      </c>
      <c r="C14" s="116">
        <f t="shared" ref="C14:F14" si="4">C4-C9</f>
        <v>47771.673999999999</v>
      </c>
      <c r="D14" s="116">
        <f t="shared" si="4"/>
        <v>2711</v>
      </c>
      <c r="E14" s="116">
        <f t="shared" si="4"/>
        <v>54103.73027999996</v>
      </c>
      <c r="F14" s="116">
        <f t="shared" si="4"/>
        <v>49582.633120000071</v>
      </c>
      <c r="G14" s="19"/>
      <c r="H14" s="20"/>
      <c r="I14"/>
    </row>
    <row r="15" spans="1:11" x14ac:dyDescent="0.25">
      <c r="A15" s="20">
        <v>14</v>
      </c>
      <c r="B15" s="102" t="s">
        <v>34</v>
      </c>
      <c r="C15" s="116">
        <f t="shared" ref="C15:D17" si="5">C5-C10</f>
        <v>6655.0420000000004</v>
      </c>
      <c r="D15" s="116">
        <f t="shared" si="5"/>
        <v>3500</v>
      </c>
      <c r="E15" s="116">
        <f t="shared" ref="E15:F17" si="6">E5-E10</f>
        <v>4524</v>
      </c>
      <c r="F15" s="116">
        <f t="shared" si="6"/>
        <v>4624.2912499999984</v>
      </c>
      <c r="G15" s="19"/>
      <c r="H15" s="20"/>
      <c r="I15"/>
    </row>
    <row r="16" spans="1:11" x14ac:dyDescent="0.25">
      <c r="A16" s="20">
        <v>15</v>
      </c>
      <c r="B16" s="102" t="s">
        <v>35</v>
      </c>
      <c r="C16" s="116">
        <f t="shared" si="5"/>
        <v>0</v>
      </c>
      <c r="D16" s="116">
        <f t="shared" si="5"/>
        <v>0</v>
      </c>
      <c r="E16" s="116">
        <f t="shared" si="6"/>
        <v>0</v>
      </c>
      <c r="F16" s="116">
        <f t="shared" si="6"/>
        <v>0</v>
      </c>
      <c r="G16" s="19"/>
      <c r="H16" s="20"/>
      <c r="I16"/>
    </row>
    <row r="17" spans="1:9" ht="15.75" thickBot="1" x14ac:dyDescent="0.3">
      <c r="A17" s="20">
        <v>17</v>
      </c>
      <c r="B17" s="103" t="s">
        <v>7</v>
      </c>
      <c r="C17" s="117">
        <f t="shared" si="5"/>
        <v>54426.716000000015</v>
      </c>
      <c r="D17" s="117">
        <f t="shared" si="5"/>
        <v>6211</v>
      </c>
      <c r="E17" s="117">
        <f t="shared" si="6"/>
        <v>58627.73027999996</v>
      </c>
      <c r="F17" s="117">
        <f>F7-F12</f>
        <v>54206.924370000081</v>
      </c>
      <c r="G17" s="19"/>
      <c r="H17" s="20"/>
      <c r="I17"/>
    </row>
    <row r="18" spans="1:9" x14ac:dyDescent="0.25">
      <c r="A18" s="20">
        <v>18</v>
      </c>
      <c r="B18" s="39" t="s">
        <v>36</v>
      </c>
      <c r="C18" s="42"/>
      <c r="D18" s="42"/>
      <c r="E18" s="42"/>
      <c r="F18" s="42"/>
      <c r="G18" s="19"/>
      <c r="H18" s="20"/>
      <c r="I18"/>
    </row>
    <row r="19" spans="1:9" ht="15.75" thickBot="1" x14ac:dyDescent="0.3">
      <c r="A19" s="20">
        <v>19</v>
      </c>
      <c r="B19" s="39" t="s">
        <v>37</v>
      </c>
      <c r="C19" s="42"/>
      <c r="D19" s="42"/>
      <c r="E19" s="42"/>
      <c r="F19" s="42"/>
      <c r="G19" s="19"/>
      <c r="H19" s="20"/>
      <c r="I19"/>
    </row>
    <row r="20" spans="1:9" x14ac:dyDescent="0.25">
      <c r="A20" s="20">
        <v>20</v>
      </c>
      <c r="B20" s="104" t="s">
        <v>25</v>
      </c>
      <c r="C20" s="118">
        <f>'Terv adatok részletes'!B34</f>
        <v>69430.391999999993</v>
      </c>
      <c r="D20" s="118">
        <f>'Terv adatok részletes'!C34</f>
        <v>51145</v>
      </c>
      <c r="E20" s="118">
        <f>'Terv adatok részletes'!D34</f>
        <v>75468.399999999994</v>
      </c>
      <c r="F20" s="118">
        <f>'Terv adatok részletes'!E34</f>
        <v>100120.90297</v>
      </c>
      <c r="G20" s="19"/>
      <c r="H20" s="20"/>
      <c r="I20"/>
    </row>
    <row r="21" spans="1:9" x14ac:dyDescent="0.25">
      <c r="A21" s="20"/>
      <c r="B21" s="41" t="s">
        <v>29</v>
      </c>
      <c r="C21" s="119">
        <f>'Terv adatok részletes'!B35</f>
        <v>131652.57</v>
      </c>
      <c r="D21" s="119">
        <f>'Terv adatok részletes'!C35</f>
        <v>135775</v>
      </c>
      <c r="E21" s="119">
        <f>'Terv adatok részletes'!D35</f>
        <v>137662.03372000001</v>
      </c>
      <c r="F21" s="119">
        <f>'Terv adatok részletes'!E35</f>
        <v>165207.58771999998</v>
      </c>
      <c r="G21" s="19"/>
      <c r="H21" s="20"/>
      <c r="I21"/>
    </row>
    <row r="22" spans="1:9" x14ac:dyDescent="0.25">
      <c r="A22" s="20"/>
      <c r="B22" s="41" t="s">
        <v>77</v>
      </c>
      <c r="C22" s="119">
        <v>0</v>
      </c>
      <c r="D22" s="119">
        <v>0</v>
      </c>
      <c r="E22" s="119">
        <v>0</v>
      </c>
      <c r="F22" s="116">
        <v>0</v>
      </c>
      <c r="G22" s="19"/>
      <c r="H22" s="20"/>
      <c r="I22"/>
    </row>
    <row r="23" spans="1:9" s="2" customFormat="1" x14ac:dyDescent="0.25">
      <c r="A23" s="29">
        <v>23</v>
      </c>
      <c r="B23" s="32" t="s">
        <v>38</v>
      </c>
      <c r="C23" s="120"/>
      <c r="D23" s="121"/>
      <c r="E23" s="121"/>
      <c r="F23" s="122"/>
      <c r="G23" s="21"/>
      <c r="H23" s="29"/>
    </row>
    <row r="24" spans="1:9" x14ac:dyDescent="0.25">
      <c r="A24" s="20">
        <v>24</v>
      </c>
      <c r="B24" s="41" t="s">
        <v>39</v>
      </c>
      <c r="C24" s="119">
        <f>'Terv adatok részletes'!B39</f>
        <v>122095.49099999999</v>
      </c>
      <c r="D24" s="119">
        <f>'Terv adatok részletes'!C39</f>
        <v>113533</v>
      </c>
      <c r="E24" s="119">
        <f>'Terv adatok részletes'!D39</f>
        <v>114538.364</v>
      </c>
      <c r="F24" s="116">
        <f>'Terv adatok részletes'!E39</f>
        <v>120261.92600000001</v>
      </c>
      <c r="G24" s="19"/>
      <c r="H24" s="20"/>
      <c r="I24"/>
    </row>
    <row r="25" spans="1:9" x14ac:dyDescent="0.25">
      <c r="A25" s="20">
        <v>25</v>
      </c>
      <c r="B25" s="41" t="s">
        <v>40</v>
      </c>
      <c r="C25" s="119">
        <f>'Terv adatok részletes'!B40</f>
        <v>64152.161999999997</v>
      </c>
      <c r="D25" s="119">
        <f>'Terv adatok részletes'!C40</f>
        <v>68632</v>
      </c>
      <c r="E25" s="119">
        <f>'Terv adatok részletes'!D40</f>
        <v>58887</v>
      </c>
      <c r="F25" s="116">
        <f>'Terv adatok részletes'!E40</f>
        <v>69336.611999999994</v>
      </c>
      <c r="G25" s="19"/>
      <c r="H25" s="20"/>
      <c r="I25"/>
    </row>
    <row r="26" spans="1:9" x14ac:dyDescent="0.25">
      <c r="A26" s="20">
        <v>26</v>
      </c>
      <c r="B26" s="41" t="s">
        <v>41</v>
      </c>
      <c r="C26" s="119">
        <f>'Terv adatok részletes'!B41</f>
        <v>57943.328999999998</v>
      </c>
      <c r="D26" s="119">
        <f>'Terv adatok részletes'!C41</f>
        <v>44901</v>
      </c>
      <c r="E26" s="119">
        <f>'Terv adatok részletes'!D41</f>
        <v>55651.364000000001</v>
      </c>
      <c r="F26" s="116">
        <f>'Terv adatok részletes'!E41</f>
        <v>50925.313999999998</v>
      </c>
      <c r="G26" s="19"/>
      <c r="H26" s="20"/>
      <c r="I26"/>
    </row>
    <row r="27" spans="1:9" x14ac:dyDescent="0.25">
      <c r="A27" s="20">
        <v>27</v>
      </c>
      <c r="B27" s="41" t="s">
        <v>42</v>
      </c>
      <c r="C27" s="119">
        <f>'Terv adatok részletes'!B42</f>
        <v>34978.574999999997</v>
      </c>
      <c r="D27" s="119">
        <f>'Terv adatok részletes'!C42</f>
        <v>16035</v>
      </c>
      <c r="E27" s="119">
        <f>'Terv adatok részletes'!D42</f>
        <v>23160</v>
      </c>
      <c r="F27" s="116">
        <f>'Terv adatok részletes'!E42</f>
        <v>31769.888999999999</v>
      </c>
      <c r="G27" s="67"/>
      <c r="H27" s="20"/>
      <c r="I27"/>
    </row>
    <row r="28" spans="1:9" x14ac:dyDescent="0.25">
      <c r="A28" s="20">
        <v>28</v>
      </c>
      <c r="B28" s="41" t="s">
        <v>43</v>
      </c>
      <c r="C28" s="119">
        <f>'Terv adatok részletes'!B43</f>
        <v>14020.552</v>
      </c>
      <c r="D28" s="119">
        <f>'Terv adatok részletes'!C43</f>
        <v>4515</v>
      </c>
      <c r="E28" s="119">
        <f>'Terv adatok részletes'!D43</f>
        <v>6000</v>
      </c>
      <c r="F28" s="116">
        <f>'Terv adatok részletes'!E43</f>
        <v>7932.165</v>
      </c>
      <c r="G28" s="67"/>
      <c r="H28" s="20"/>
      <c r="I28"/>
    </row>
    <row r="29" spans="1:9" x14ac:dyDescent="0.25">
      <c r="A29" s="20">
        <v>29</v>
      </c>
      <c r="B29" s="41" t="s">
        <v>44</v>
      </c>
      <c r="C29" s="119">
        <f>'Terv adatok részletes'!B44</f>
        <v>20958.023000000001</v>
      </c>
      <c r="D29" s="119">
        <f>'Terv adatok részletes'!C44</f>
        <v>11520</v>
      </c>
      <c r="E29" s="119">
        <f>'Terv adatok részletes'!D44</f>
        <v>17160</v>
      </c>
      <c r="F29" s="116">
        <f>'Terv adatok részletes'!E44</f>
        <v>23837.724000000002</v>
      </c>
      <c r="G29" s="68"/>
      <c r="H29" s="20"/>
      <c r="I29"/>
    </row>
    <row r="30" spans="1:9" x14ac:dyDescent="0.25">
      <c r="A30" s="20">
        <v>30</v>
      </c>
      <c r="B30" s="41" t="s">
        <v>45</v>
      </c>
      <c r="C30" s="119">
        <f>'Terv adatok részletes'!B45</f>
        <v>11880</v>
      </c>
      <c r="D30" s="119">
        <f>'Terv adatok részletes'!C45</f>
        <v>12280</v>
      </c>
      <c r="E30" s="119">
        <f>'Terv adatok részletes'!D45</f>
        <v>13280</v>
      </c>
      <c r="F30" s="116">
        <f>'Terv adatok részletes'!E45</f>
        <v>13541</v>
      </c>
      <c r="G30" s="19"/>
      <c r="H30" s="20"/>
      <c r="I30"/>
    </row>
    <row r="31" spans="1:9" x14ac:dyDescent="0.25">
      <c r="A31" s="20">
        <v>31</v>
      </c>
      <c r="B31" s="41" t="s">
        <v>46</v>
      </c>
      <c r="C31" s="119">
        <f>'Terv adatok részletes'!B46</f>
        <v>9183.5460000000003</v>
      </c>
      <c r="D31" s="119">
        <f>'Terv adatok részletes'!C46</f>
        <v>10210</v>
      </c>
      <c r="E31" s="119">
        <f>'Terv adatok részletes'!D46</f>
        <v>11720</v>
      </c>
      <c r="F31" s="116">
        <f>'Terv adatok részletes'!E46</f>
        <v>10060</v>
      </c>
      <c r="G31" s="19"/>
      <c r="H31" s="20"/>
      <c r="I31"/>
    </row>
    <row r="32" spans="1:9" x14ac:dyDescent="0.25">
      <c r="A32" s="20">
        <v>32</v>
      </c>
      <c r="B32" s="41" t="s">
        <v>47</v>
      </c>
      <c r="C32" s="119">
        <f>'Terv adatok részletes'!B47</f>
        <v>2696.4540000000002</v>
      </c>
      <c r="D32" s="119">
        <f>'Terv adatok részletes'!C47</f>
        <v>2070</v>
      </c>
      <c r="E32" s="119">
        <f>'Terv adatok részletes'!D47</f>
        <v>1560</v>
      </c>
      <c r="F32" s="116">
        <f>'Terv adatok részletes'!E47</f>
        <v>3481</v>
      </c>
      <c r="G32" s="19"/>
      <c r="H32" s="20"/>
      <c r="I32"/>
    </row>
    <row r="33" spans="1:9" x14ac:dyDescent="0.25">
      <c r="A33" s="20">
        <v>33</v>
      </c>
      <c r="B33" s="41" t="s">
        <v>48</v>
      </c>
      <c r="C33" s="119">
        <f>'Terv adatok részletes'!B48</f>
        <v>182605.924</v>
      </c>
      <c r="D33" s="119">
        <f>'Terv adatok részletes'!C48</f>
        <v>198950</v>
      </c>
      <c r="E33" s="119">
        <f>'Terv adatok részletes'!D48</f>
        <v>273330</v>
      </c>
      <c r="F33" s="116">
        <f>'Terv adatok részletes'!E48</f>
        <v>269690.21087000001</v>
      </c>
      <c r="G33" s="19"/>
      <c r="H33" s="20"/>
      <c r="I33"/>
    </row>
    <row r="34" spans="1:9" x14ac:dyDescent="0.25">
      <c r="A34" s="20">
        <v>34</v>
      </c>
      <c r="B34" s="41" t="s">
        <v>49</v>
      </c>
      <c r="C34" s="119">
        <f>'Terv adatok részletes'!B49</f>
        <v>138161.96100000001</v>
      </c>
      <c r="D34" s="119">
        <f>'Terv adatok részletes'!C49</f>
        <v>155500</v>
      </c>
      <c r="E34" s="119">
        <f>'Terv adatok részletes'!D49</f>
        <v>212352</v>
      </c>
      <c r="F34" s="116">
        <f>'Terv adatok részletes'!E49</f>
        <v>214725</v>
      </c>
      <c r="G34" s="19"/>
      <c r="H34" s="20"/>
      <c r="I34"/>
    </row>
    <row r="35" spans="1:9" x14ac:dyDescent="0.25">
      <c r="A35" s="20">
        <v>35</v>
      </c>
      <c r="B35" s="41" t="s">
        <v>50</v>
      </c>
      <c r="C35" s="119">
        <f>'Terv adatok részletes'!B50</f>
        <v>44443.963000000003</v>
      </c>
      <c r="D35" s="119">
        <f>'Terv adatok részletes'!C50</f>
        <v>43450</v>
      </c>
      <c r="E35" s="119">
        <f>'Terv adatok részletes'!D50</f>
        <v>60978</v>
      </c>
      <c r="F35" s="116">
        <f>'Terv adatok részletes'!E50</f>
        <v>54965.21087000001</v>
      </c>
      <c r="G35" s="19"/>
      <c r="H35" s="20"/>
      <c r="I35"/>
    </row>
    <row r="36" spans="1:9" x14ac:dyDescent="0.25">
      <c r="A36" s="20">
        <v>36</v>
      </c>
      <c r="B36" s="41" t="s">
        <v>137</v>
      </c>
      <c r="C36" s="119">
        <f>'Terv adatok részletes'!B51</f>
        <v>502.5</v>
      </c>
      <c r="D36" s="119">
        <f>'Terv adatok részletes'!C51</f>
        <v>500</v>
      </c>
      <c r="E36" s="119">
        <f>'Terv adatok részletes'!D51</f>
        <v>601</v>
      </c>
      <c r="F36" s="116">
        <f>'Terv adatok részletes'!E51</f>
        <v>501.2</v>
      </c>
      <c r="G36" s="19"/>
      <c r="H36" s="20"/>
      <c r="I36"/>
    </row>
    <row r="37" spans="1:9" x14ac:dyDescent="0.25">
      <c r="A37" s="20">
        <v>37</v>
      </c>
      <c r="B37" s="41" t="s">
        <v>138</v>
      </c>
      <c r="C37" s="119">
        <f>'Terv adatok részletes'!B52</f>
        <v>18323</v>
      </c>
      <c r="D37" s="119">
        <f>'Terv adatok részletes'!C52</f>
        <v>17000</v>
      </c>
      <c r="E37" s="119">
        <f>'Terv adatok részletes'!D52</f>
        <v>21532</v>
      </c>
      <c r="F37" s="116">
        <f>'Terv adatok részletes'!E52</f>
        <v>18910</v>
      </c>
      <c r="G37" s="19"/>
      <c r="H37" s="20"/>
      <c r="I37"/>
    </row>
    <row r="38" spans="1:9" x14ac:dyDescent="0.25">
      <c r="A38" s="20">
        <v>38</v>
      </c>
      <c r="B38" s="41" t="s">
        <v>51</v>
      </c>
      <c r="C38" s="119">
        <f>'Terv adatok részletes'!B53</f>
        <v>-17820.5</v>
      </c>
      <c r="D38" s="119">
        <f>'Terv adatok részletes'!C53</f>
        <v>-16500</v>
      </c>
      <c r="E38" s="119">
        <f>'Terv adatok részletes'!D53</f>
        <v>-20931</v>
      </c>
      <c r="F38" s="116">
        <f>'Terv adatok részletes'!E53</f>
        <v>-18408.8</v>
      </c>
      <c r="G38" s="19"/>
      <c r="H38" s="20"/>
      <c r="I38"/>
    </row>
    <row r="39" spans="1:9" x14ac:dyDescent="0.25">
      <c r="A39" s="20">
        <v>39</v>
      </c>
      <c r="B39" s="41" t="s">
        <v>52</v>
      </c>
      <c r="C39" s="119">
        <f>'Terv adatok részletes'!B54</f>
        <v>7250.5929999999998</v>
      </c>
      <c r="D39" s="119">
        <f>'Terv adatok részletes'!C54</f>
        <v>6100</v>
      </c>
      <c r="E39" s="119">
        <f>'Terv adatok részletes'!D54</f>
        <v>6689</v>
      </c>
      <c r="F39" s="116">
        <f>'Terv adatok részletes'!E54</f>
        <v>6861.04</v>
      </c>
      <c r="G39" s="19"/>
      <c r="H39" s="20"/>
      <c r="I39"/>
    </row>
    <row r="40" spans="1:9" x14ac:dyDescent="0.25">
      <c r="A40" s="20">
        <v>40</v>
      </c>
      <c r="B40" s="41" t="s">
        <v>53</v>
      </c>
      <c r="C40" s="119">
        <f>'Terv adatok részletes'!B55</f>
        <v>5478.01</v>
      </c>
      <c r="D40" s="119">
        <f>'Terv adatok részletes'!C55</f>
        <v>4200</v>
      </c>
      <c r="E40" s="119">
        <f>'Terv adatok részletes'!D55</f>
        <v>4810</v>
      </c>
      <c r="F40" s="116">
        <f>'Terv adatok részletes'!E55</f>
        <v>6992.1710000000003</v>
      </c>
      <c r="G40" s="19"/>
      <c r="H40" s="20"/>
      <c r="I40"/>
    </row>
    <row r="41" spans="1:9" ht="15.75" thickBot="1" x14ac:dyDescent="0.3">
      <c r="A41" s="20">
        <v>41</v>
      </c>
      <c r="B41" s="85" t="s">
        <v>54</v>
      </c>
      <c r="C41" s="123">
        <f>'Terv adatok részletes'!B56</f>
        <v>1772.5829999999996</v>
      </c>
      <c r="D41" s="123">
        <f>'Terv adatok részletes'!C56</f>
        <v>1900</v>
      </c>
      <c r="E41" s="123">
        <f>'Terv adatok részletes'!D56</f>
        <v>1879</v>
      </c>
      <c r="F41" s="117">
        <f>'Terv adatok részletes'!E56</f>
        <v>-131.13100000000003</v>
      </c>
      <c r="G41" s="19"/>
      <c r="H41" s="20"/>
      <c r="I41"/>
    </row>
    <row r="42" spans="1:9" x14ac:dyDescent="0.25">
      <c r="A42" s="20">
        <v>46</v>
      </c>
      <c r="B42" s="39" t="s">
        <v>144</v>
      </c>
      <c r="C42" s="160"/>
      <c r="D42" s="160"/>
      <c r="E42" s="160"/>
      <c r="F42" s="161"/>
      <c r="G42" s="19"/>
      <c r="H42" s="20"/>
      <c r="I42"/>
    </row>
    <row r="43" spans="1:9" ht="15.75" thickBot="1" x14ac:dyDescent="0.3">
      <c r="A43" s="20">
        <v>48</v>
      </c>
      <c r="B43" s="42" t="s">
        <v>55</v>
      </c>
      <c r="C43" s="162"/>
      <c r="D43" s="162"/>
      <c r="E43" s="162"/>
      <c r="F43" s="163"/>
      <c r="G43" s="19"/>
      <c r="H43" s="20"/>
      <c r="I43"/>
    </row>
    <row r="44" spans="1:9" ht="15.75" thickBot="1" x14ac:dyDescent="0.3">
      <c r="A44" s="20">
        <v>49</v>
      </c>
      <c r="B44" s="105" t="s">
        <v>145</v>
      </c>
      <c r="C44" s="164"/>
      <c r="D44" s="164"/>
      <c r="E44" s="164"/>
      <c r="F44" s="164"/>
      <c r="G44" s="19"/>
      <c r="H44" s="20"/>
      <c r="I44"/>
    </row>
    <row r="45" spans="1:9" ht="15.75" thickBot="1" x14ac:dyDescent="0.3">
      <c r="A45" s="20">
        <v>50</v>
      </c>
      <c r="B45" s="106" t="s">
        <v>56</v>
      </c>
      <c r="C45" s="165"/>
      <c r="D45" s="165"/>
      <c r="E45" s="166"/>
      <c r="F45" s="167"/>
      <c r="G45" s="19"/>
      <c r="H45" s="20"/>
      <c r="I45"/>
    </row>
    <row r="46" spans="1:9" x14ac:dyDescent="0.25">
      <c r="A46" s="20">
        <v>51</v>
      </c>
      <c r="B46" s="86" t="s">
        <v>57</v>
      </c>
      <c r="C46" s="168"/>
      <c r="D46" s="168"/>
      <c r="E46" s="168"/>
      <c r="F46" s="168"/>
      <c r="G46" s="19"/>
      <c r="H46" s="20"/>
      <c r="I46"/>
    </row>
    <row r="47" spans="1:9" ht="15.75" thickBot="1" x14ac:dyDescent="0.3">
      <c r="A47" s="20">
        <v>69</v>
      </c>
      <c r="B47" s="39" t="s">
        <v>58</v>
      </c>
      <c r="C47" s="42"/>
      <c r="D47" s="42"/>
      <c r="E47" s="42"/>
      <c r="F47" s="169"/>
      <c r="G47" s="19"/>
      <c r="H47" s="20"/>
      <c r="I47"/>
    </row>
    <row r="48" spans="1:9" x14ac:dyDescent="0.25">
      <c r="A48" s="20">
        <v>70</v>
      </c>
      <c r="B48" s="87" t="s">
        <v>59</v>
      </c>
      <c r="C48" s="42" t="s">
        <v>178</v>
      </c>
      <c r="D48" s="42" t="s">
        <v>191</v>
      </c>
      <c r="E48" s="42" t="s">
        <v>192</v>
      </c>
      <c r="F48" s="42" t="s">
        <v>194</v>
      </c>
      <c r="G48" s="19"/>
      <c r="H48" s="20"/>
      <c r="I48"/>
    </row>
    <row r="49" spans="1:9" x14ac:dyDescent="0.25">
      <c r="A49" s="20">
        <v>71</v>
      </c>
      <c r="B49" s="107" t="s">
        <v>60</v>
      </c>
      <c r="C49" s="98">
        <v>52802</v>
      </c>
      <c r="D49" s="132">
        <v>43000</v>
      </c>
      <c r="E49" s="121">
        <v>63100</v>
      </c>
      <c r="F49" s="218">
        <v>62228</v>
      </c>
      <c r="G49" s="19"/>
      <c r="H49" s="20"/>
      <c r="I49"/>
    </row>
    <row r="50" spans="1:9" x14ac:dyDescent="0.25">
      <c r="A50" s="20">
        <v>72</v>
      </c>
      <c r="B50" s="107" t="s">
        <v>61</v>
      </c>
      <c r="C50" s="98">
        <v>-4673</v>
      </c>
      <c r="D50" s="170">
        <v>0</v>
      </c>
      <c r="E50" s="121">
        <v>-5000</v>
      </c>
      <c r="F50" s="218">
        <v>-8725</v>
      </c>
      <c r="G50" s="19"/>
      <c r="H50" s="20"/>
      <c r="I50"/>
    </row>
    <row r="51" spans="1:9" x14ac:dyDescent="0.25">
      <c r="A51" s="20"/>
      <c r="B51" s="107" t="s">
        <v>154</v>
      </c>
      <c r="C51" s="98">
        <v>6269</v>
      </c>
      <c r="D51" s="132">
        <v>5000</v>
      </c>
      <c r="E51" s="121">
        <v>6089</v>
      </c>
      <c r="F51" s="218">
        <v>6047</v>
      </c>
      <c r="G51" s="19"/>
      <c r="H51" s="20"/>
      <c r="I51"/>
    </row>
    <row r="52" spans="1:9" x14ac:dyDescent="0.25">
      <c r="A52" s="20"/>
      <c r="B52" s="107" t="s">
        <v>155</v>
      </c>
      <c r="C52" s="98">
        <v>6705</v>
      </c>
      <c r="D52" s="132">
        <v>3500</v>
      </c>
      <c r="E52" s="121">
        <v>4524</v>
      </c>
      <c r="F52" s="218">
        <v>4624</v>
      </c>
      <c r="G52" s="19"/>
      <c r="H52" s="20"/>
      <c r="I52"/>
    </row>
    <row r="53" spans="1:9" ht="15.75" thickBot="1" x14ac:dyDescent="0.3">
      <c r="A53" s="20"/>
      <c r="B53" s="108" t="s">
        <v>139</v>
      </c>
      <c r="C53" s="99">
        <v>4750</v>
      </c>
      <c r="D53" s="132">
        <v>6500</v>
      </c>
      <c r="E53" s="121">
        <v>9600</v>
      </c>
      <c r="F53" s="219">
        <v>9592</v>
      </c>
      <c r="G53" s="19"/>
      <c r="H53" s="20"/>
      <c r="I53"/>
    </row>
    <row r="54" spans="1:9" x14ac:dyDescent="0.25">
      <c r="A54" s="20"/>
      <c r="B54" s="40"/>
      <c r="C54" s="153"/>
      <c r="D54" s="153"/>
      <c r="E54" s="86"/>
      <c r="F54" s="154"/>
      <c r="G54" s="19"/>
      <c r="H54" s="20"/>
      <c r="I54"/>
    </row>
    <row r="55" spans="1:9" ht="15.75" thickBot="1" x14ac:dyDescent="0.3">
      <c r="A55" s="20">
        <v>74</v>
      </c>
      <c r="B55" s="39" t="s">
        <v>62</v>
      </c>
      <c r="C55" s="29"/>
      <c r="D55" s="29"/>
      <c r="E55" s="29"/>
      <c r="F55" s="29"/>
      <c r="G55" s="31"/>
      <c r="H55" s="19"/>
    </row>
    <row r="56" spans="1:9" x14ac:dyDescent="0.25">
      <c r="A56" s="20">
        <v>75</v>
      </c>
      <c r="B56" s="87" t="s">
        <v>63</v>
      </c>
      <c r="C56" s="97" t="s">
        <v>194</v>
      </c>
      <c r="D56" s="91"/>
      <c r="E56" s="29"/>
      <c r="F56" s="29"/>
      <c r="G56" s="31"/>
      <c r="H56" s="19"/>
    </row>
    <row r="57" spans="1:9" x14ac:dyDescent="0.25">
      <c r="A57" s="20">
        <v>76</v>
      </c>
      <c r="B57" s="41" t="s">
        <v>168</v>
      </c>
      <c r="C57" s="124">
        <f>'Terv adatok részletes'!Q79</f>
        <v>23132.333520000044</v>
      </c>
      <c r="D57" s="18"/>
      <c r="E57" s="30"/>
      <c r="F57" s="21"/>
      <c r="G57" s="30"/>
      <c r="H57" s="19"/>
    </row>
    <row r="58" spans="1:9" x14ac:dyDescent="0.25">
      <c r="A58" s="20">
        <v>77</v>
      </c>
      <c r="B58" s="41" t="s">
        <v>169</v>
      </c>
      <c r="C58" s="124">
        <f>'Terv adatok részletes'!I79</f>
        <v>30406.305090000002</v>
      </c>
      <c r="D58" s="18"/>
      <c r="E58" s="30"/>
      <c r="F58" s="21"/>
      <c r="G58" s="30"/>
      <c r="H58" s="19"/>
    </row>
    <row r="59" spans="1:9" x14ac:dyDescent="0.25">
      <c r="A59" s="20">
        <v>78</v>
      </c>
      <c r="B59" s="41" t="s">
        <v>170</v>
      </c>
      <c r="C59" s="124">
        <f>'Terv adatok részletes'!M79</f>
        <v>668.31193999999994</v>
      </c>
      <c r="D59" s="18"/>
      <c r="E59" s="21"/>
      <c r="F59" s="21"/>
      <c r="G59" s="30"/>
      <c r="H59" s="19"/>
    </row>
    <row r="60" spans="1:9" ht="15.75" thickBot="1" x14ac:dyDescent="0.3">
      <c r="A60" s="20">
        <v>79</v>
      </c>
      <c r="B60" s="85" t="s">
        <v>171</v>
      </c>
      <c r="C60" s="125">
        <f>'Terv adatok részletes'!U79</f>
        <v>0</v>
      </c>
      <c r="D60" s="18"/>
      <c r="E60" s="21"/>
      <c r="F60" s="21"/>
      <c r="G60" s="30"/>
      <c r="H60" s="19"/>
    </row>
    <row r="61" spans="1:9" ht="15.75" thickBot="1" x14ac:dyDescent="0.3">
      <c r="A61" s="20"/>
      <c r="B61" s="39" t="s">
        <v>64</v>
      </c>
      <c r="C61" s="42"/>
      <c r="D61" s="42"/>
      <c r="E61" s="42"/>
      <c r="F61" s="42"/>
      <c r="G61" s="29"/>
      <c r="H61" s="19"/>
    </row>
    <row r="62" spans="1:9" x14ac:dyDescent="0.25">
      <c r="A62" s="20"/>
      <c r="B62" s="87" t="s">
        <v>65</v>
      </c>
      <c r="C62" s="42" t="s">
        <v>178</v>
      </c>
      <c r="D62" s="42" t="s">
        <v>191</v>
      </c>
      <c r="E62" s="42" t="s">
        <v>192</v>
      </c>
      <c r="F62" s="42" t="s">
        <v>194</v>
      </c>
      <c r="G62" s="19"/>
      <c r="H62" s="20"/>
      <c r="I62"/>
    </row>
    <row r="63" spans="1:9" x14ac:dyDescent="0.25">
      <c r="A63" s="20"/>
      <c r="B63" s="41" t="s">
        <v>10</v>
      </c>
      <c r="C63" s="126">
        <f>C7</f>
        <v>442273.72499999998</v>
      </c>
      <c r="D63" s="126">
        <f>D7</f>
        <v>408543</v>
      </c>
      <c r="E63" s="126">
        <f>E7</f>
        <v>519141.76399999997</v>
      </c>
      <c r="F63" s="124">
        <f>F7</f>
        <v>555661.05309000006</v>
      </c>
      <c r="G63" s="19"/>
      <c r="H63" s="20"/>
      <c r="I63"/>
    </row>
    <row r="64" spans="1:9" x14ac:dyDescent="0.25">
      <c r="A64" s="20"/>
      <c r="B64" s="41" t="s">
        <v>66</v>
      </c>
      <c r="C64" s="126">
        <f>C12</f>
        <v>387847.00899999996</v>
      </c>
      <c r="D64" s="126">
        <f>D12</f>
        <v>402332</v>
      </c>
      <c r="E64" s="126">
        <f>E12</f>
        <v>460514.03372000001</v>
      </c>
      <c r="F64" s="124">
        <f>F12</f>
        <v>501454.12871999998</v>
      </c>
      <c r="G64" s="19"/>
      <c r="H64" s="20"/>
      <c r="I64"/>
    </row>
    <row r="65" spans="1:9" ht="15.75" thickBot="1" x14ac:dyDescent="0.3">
      <c r="A65" s="20"/>
      <c r="B65" s="85" t="s">
        <v>67</v>
      </c>
      <c r="C65" s="127">
        <f>C63-C64</f>
        <v>54426.716000000015</v>
      </c>
      <c r="D65" s="127">
        <f>D63-D64</f>
        <v>6211</v>
      </c>
      <c r="E65" s="127">
        <f>E63-E64</f>
        <v>58627.73027999996</v>
      </c>
      <c r="F65" s="125">
        <f>F63-F64</f>
        <v>54206.924370000081</v>
      </c>
      <c r="G65" s="19"/>
      <c r="H65" s="20"/>
      <c r="I65"/>
    </row>
    <row r="66" spans="1:9" ht="15.75" thickBot="1" x14ac:dyDescent="0.3">
      <c r="A66" s="20"/>
      <c r="B66" s="39" t="s">
        <v>72</v>
      </c>
      <c r="C66" s="42"/>
      <c r="D66" s="42"/>
      <c r="E66" s="42"/>
      <c r="F66" s="42"/>
      <c r="G66" s="42"/>
      <c r="H66" s="40"/>
    </row>
    <row r="67" spans="1:9" x14ac:dyDescent="0.25">
      <c r="A67" s="20"/>
      <c r="B67" s="87" t="s">
        <v>73</v>
      </c>
      <c r="C67" s="88"/>
      <c r="D67" s="88"/>
      <c r="E67" s="88"/>
      <c r="F67" s="88"/>
      <c r="G67" s="88"/>
      <c r="H67" s="112"/>
    </row>
    <row r="68" spans="1:9" x14ac:dyDescent="0.25">
      <c r="A68" s="20"/>
      <c r="B68" s="41" t="s">
        <v>194</v>
      </c>
      <c r="C68" s="86" t="s">
        <v>11</v>
      </c>
      <c r="D68" s="86" t="s">
        <v>12</v>
      </c>
      <c r="E68" s="86" t="s">
        <v>14</v>
      </c>
      <c r="F68" s="86" t="s">
        <v>13</v>
      </c>
      <c r="G68" s="86" t="s">
        <v>15</v>
      </c>
      <c r="H68" s="89" t="s">
        <v>156</v>
      </c>
    </row>
    <row r="69" spans="1:9" x14ac:dyDescent="0.25">
      <c r="A69" s="20"/>
      <c r="B69" s="41" t="s">
        <v>66</v>
      </c>
      <c r="C69" s="128">
        <f>F25</f>
        <v>69336.611999999994</v>
      </c>
      <c r="D69" s="128">
        <f>F28</f>
        <v>7932.165</v>
      </c>
      <c r="E69" s="128">
        <f>F31</f>
        <v>10060</v>
      </c>
      <c r="F69" s="128">
        <f>F34</f>
        <v>214725</v>
      </c>
      <c r="G69" s="128">
        <f>F37</f>
        <v>18910</v>
      </c>
      <c r="H69" s="129">
        <f>F40</f>
        <v>6992.1710000000003</v>
      </c>
    </row>
    <row r="70" spans="1:9" ht="15.75" thickBot="1" x14ac:dyDescent="0.3">
      <c r="A70" s="20"/>
      <c r="B70" s="85" t="s">
        <v>7</v>
      </c>
      <c r="C70" s="130">
        <f>F26</f>
        <v>50925.313999999998</v>
      </c>
      <c r="D70" s="130">
        <f>F29</f>
        <v>23837.724000000002</v>
      </c>
      <c r="E70" s="130">
        <f>F32</f>
        <v>3481</v>
      </c>
      <c r="F70" s="130">
        <f>F35</f>
        <v>54965.21087000001</v>
      </c>
      <c r="G70" s="130">
        <f>F38</f>
        <v>-18408.8</v>
      </c>
      <c r="H70" s="131">
        <f>F41</f>
        <v>-131.13100000000003</v>
      </c>
    </row>
    <row r="71" spans="1:9" ht="15.75" thickBot="1" x14ac:dyDescent="0.3">
      <c r="B71" s="20"/>
      <c r="G71" s="20"/>
      <c r="H71" s="19"/>
    </row>
    <row r="72" spans="1:9" x14ac:dyDescent="0.25">
      <c r="B72" s="155" t="s">
        <v>148</v>
      </c>
      <c r="C72" s="156" t="s">
        <v>162</v>
      </c>
      <c r="D72" s="156" t="s">
        <v>161</v>
      </c>
      <c r="E72" s="156" t="s">
        <v>225</v>
      </c>
      <c r="G72" s="19"/>
      <c r="H72" s="19"/>
      <c r="I72"/>
    </row>
    <row r="73" spans="1:9" ht="15.75" thickBot="1" x14ac:dyDescent="0.3">
      <c r="B73" s="45" t="s">
        <v>149</v>
      </c>
      <c r="C73" s="220">
        <v>60778</v>
      </c>
      <c r="D73" s="220">
        <v>12187</v>
      </c>
      <c r="E73" s="220">
        <v>19794</v>
      </c>
      <c r="G73" s="19"/>
      <c r="H73" s="19"/>
      <c r="I73"/>
    </row>
    <row r="74" spans="1:9" ht="15.75" thickBot="1" x14ac:dyDescent="0.3">
      <c r="B74" s="90" t="s">
        <v>152</v>
      </c>
      <c r="C74" s="220">
        <v>14487</v>
      </c>
      <c r="D74" s="220">
        <v>6990</v>
      </c>
      <c r="E74" s="220">
        <v>227</v>
      </c>
      <c r="G74" s="19"/>
      <c r="H74" s="19"/>
      <c r="I74"/>
    </row>
  </sheetData>
  <mergeCells count="1">
    <mergeCell ref="C1:F1"/>
  </mergeCells>
  <printOptions gridLines="1"/>
  <pageMargins left="0.70866141732283472" right="0.70866141732283472" top="0.74803149606299213" bottom="0.74803149606299213" header="0.31496062992125984" footer="0.31496062992125984"/>
  <pageSetup paperSize="9" scale="63" orientation="portrait" r:id="rId1"/>
  <headerFooter>
    <oddFoote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84"/>
  <sheetViews>
    <sheetView zoomScaleNormal="100" workbookViewId="0">
      <pane xSplit="1" ySplit="3" topLeftCell="B4" activePane="bottomRight" state="frozen"/>
      <selection pane="topRight" activeCell="B1" sqref="B1"/>
      <selection pane="bottomLeft" activeCell="A4" sqref="A4"/>
      <selection pane="bottomRight" activeCell="H9" sqref="H9"/>
    </sheetView>
  </sheetViews>
  <sheetFormatPr defaultColWidth="17.5703125" defaultRowHeight="22.15" customHeight="1" x14ac:dyDescent="0.25"/>
  <cols>
    <col min="1" max="1" width="29.7109375" customWidth="1"/>
    <col min="2" max="2" width="14.5703125" customWidth="1"/>
    <col min="3" max="3" width="12" customWidth="1"/>
    <col min="4" max="4" width="12.28515625" customWidth="1"/>
    <col min="5" max="5" width="13" customWidth="1"/>
    <col min="6" max="6" width="13.42578125" customWidth="1"/>
    <col min="7" max="7" width="12.85546875" customWidth="1"/>
    <col min="8" max="8" width="13" customWidth="1"/>
    <col min="9" max="9" width="12.28515625" customWidth="1"/>
    <col min="13" max="13" width="15.42578125" customWidth="1"/>
    <col min="14" max="14" width="14.7109375" customWidth="1"/>
    <col min="15" max="15" width="12.7109375" customWidth="1"/>
    <col min="16" max="16" width="14.28515625" customWidth="1"/>
    <col min="17" max="17" width="13.28515625" customWidth="1"/>
    <col min="18" max="18" width="12.85546875" customWidth="1"/>
    <col min="19" max="19" width="12.7109375" customWidth="1"/>
    <col min="20" max="20" width="14.28515625" customWidth="1"/>
    <col min="21" max="21" width="13.28515625" customWidth="1"/>
  </cols>
  <sheetData>
    <row r="1" spans="1:21" s="2" customFormat="1" ht="15.75" thickBot="1" x14ac:dyDescent="0.3">
      <c r="A1" s="100" t="s">
        <v>175</v>
      </c>
      <c r="B1" s="470" t="s">
        <v>143</v>
      </c>
      <c r="C1" s="471"/>
      <c r="D1" s="471"/>
      <c r="E1" s="472"/>
      <c r="F1" s="470" t="s">
        <v>92</v>
      </c>
      <c r="G1" s="471"/>
      <c r="H1" s="471"/>
      <c r="I1" s="472"/>
      <c r="J1" s="470" t="s">
        <v>93</v>
      </c>
      <c r="K1" s="471"/>
      <c r="L1" s="471"/>
      <c r="M1" s="472"/>
      <c r="N1" s="470" t="s">
        <v>75</v>
      </c>
      <c r="O1" s="471"/>
      <c r="P1" s="471"/>
      <c r="Q1" s="472"/>
      <c r="R1" s="470" t="s">
        <v>94</v>
      </c>
      <c r="S1" s="471"/>
      <c r="T1" s="471"/>
      <c r="U1" s="472"/>
    </row>
    <row r="2" spans="1:21" ht="15" x14ac:dyDescent="0.25">
      <c r="A2" s="69" t="s">
        <v>95</v>
      </c>
      <c r="B2" s="70" t="s">
        <v>178</v>
      </c>
      <c r="C2" s="71" t="s">
        <v>191</v>
      </c>
      <c r="D2" s="72" t="s">
        <v>192</v>
      </c>
      <c r="E2" s="73" t="s">
        <v>193</v>
      </c>
      <c r="F2" s="70" t="s">
        <v>178</v>
      </c>
      <c r="G2" s="71" t="s">
        <v>191</v>
      </c>
      <c r="H2" s="72" t="s">
        <v>192</v>
      </c>
      <c r="I2" s="73" t="s">
        <v>193</v>
      </c>
      <c r="J2" s="70" t="s">
        <v>178</v>
      </c>
      <c r="K2" s="71" t="s">
        <v>191</v>
      </c>
      <c r="L2" s="72" t="s">
        <v>192</v>
      </c>
      <c r="M2" s="73" t="s">
        <v>193</v>
      </c>
      <c r="N2" s="70" t="s">
        <v>178</v>
      </c>
      <c r="O2" s="71" t="s">
        <v>191</v>
      </c>
      <c r="P2" s="72" t="s">
        <v>192</v>
      </c>
      <c r="Q2" s="73" t="s">
        <v>193</v>
      </c>
      <c r="R2" s="70" t="s">
        <v>178</v>
      </c>
      <c r="S2" s="71" t="s">
        <v>191</v>
      </c>
      <c r="T2" s="72" t="s">
        <v>192</v>
      </c>
      <c r="U2" s="73" t="s">
        <v>193</v>
      </c>
    </row>
    <row r="3" spans="1:21" ht="23.25" x14ac:dyDescent="0.25">
      <c r="A3" s="74" t="s">
        <v>25</v>
      </c>
      <c r="B3" s="14"/>
      <c r="C3" s="15"/>
      <c r="D3" s="15"/>
      <c r="E3" s="16"/>
      <c r="F3" s="17"/>
      <c r="G3" s="15"/>
      <c r="H3" s="15"/>
      <c r="I3" s="16"/>
      <c r="J3" s="17"/>
      <c r="K3" s="15"/>
      <c r="L3" s="15"/>
      <c r="M3" s="16"/>
      <c r="N3" s="17"/>
      <c r="O3" s="15"/>
      <c r="P3" s="15"/>
      <c r="Q3" s="16"/>
      <c r="R3" s="17"/>
      <c r="S3" s="15"/>
      <c r="T3" s="15"/>
      <c r="U3" s="16"/>
    </row>
    <row r="4" spans="1:21" ht="15" x14ac:dyDescent="0.25">
      <c r="A4" s="75" t="s">
        <v>96</v>
      </c>
      <c r="B4" s="249">
        <v>12419.957000000002</v>
      </c>
      <c r="C4" s="250">
        <v>11908</v>
      </c>
      <c r="D4" s="250">
        <v>12065.4</v>
      </c>
      <c r="E4" s="250">
        <v>12286.865209999998</v>
      </c>
      <c r="F4" s="251">
        <v>11679.157000000003</v>
      </c>
      <c r="G4" s="250">
        <v>11301</v>
      </c>
      <c r="H4" s="250">
        <v>11365.4</v>
      </c>
      <c r="I4" s="250">
        <v>11549.299999999997</v>
      </c>
      <c r="J4" s="251">
        <v>0</v>
      </c>
      <c r="K4" s="250">
        <v>0</v>
      </c>
      <c r="L4" s="250">
        <v>0</v>
      </c>
      <c r="M4" s="250">
        <v>0</v>
      </c>
      <c r="N4" s="251">
        <v>740.8</v>
      </c>
      <c r="O4" s="250">
        <v>607</v>
      </c>
      <c r="P4" s="250">
        <v>700</v>
      </c>
      <c r="Q4" s="250">
        <v>737.56520999999998</v>
      </c>
      <c r="R4" s="251">
        <v>0</v>
      </c>
      <c r="S4" s="250">
        <v>0</v>
      </c>
      <c r="T4" s="250">
        <v>0</v>
      </c>
      <c r="U4" s="250">
        <v>0</v>
      </c>
    </row>
    <row r="5" spans="1:21" ht="15" x14ac:dyDescent="0.25">
      <c r="A5" s="75" t="s">
        <v>97</v>
      </c>
      <c r="B5" s="249">
        <v>32785.599999999999</v>
      </c>
      <c r="C5" s="250">
        <v>32687</v>
      </c>
      <c r="D5" s="250">
        <v>32945</v>
      </c>
      <c r="E5" s="250">
        <v>33123.599999999999</v>
      </c>
      <c r="F5" s="251">
        <v>307.25</v>
      </c>
      <c r="G5" s="250">
        <v>100</v>
      </c>
      <c r="H5" s="250">
        <v>365</v>
      </c>
      <c r="I5" s="250">
        <v>472.25</v>
      </c>
      <c r="J5" s="251">
        <v>3041</v>
      </c>
      <c r="K5" s="250">
        <v>3050</v>
      </c>
      <c r="L5" s="250">
        <v>2830</v>
      </c>
      <c r="M5" s="250">
        <v>2951</v>
      </c>
      <c r="N5" s="251">
        <v>29437.35</v>
      </c>
      <c r="O5" s="250">
        <v>29537</v>
      </c>
      <c r="P5" s="250">
        <v>29750</v>
      </c>
      <c r="Q5" s="250">
        <v>29700.35</v>
      </c>
      <c r="R5" s="251">
        <v>0</v>
      </c>
      <c r="S5" s="250">
        <v>0</v>
      </c>
      <c r="T5" s="250">
        <v>0</v>
      </c>
      <c r="U5" s="250">
        <v>0</v>
      </c>
    </row>
    <row r="6" spans="1:21" ht="32.25" x14ac:dyDescent="0.25">
      <c r="A6" s="75" t="s">
        <v>98</v>
      </c>
      <c r="B6" s="249">
        <v>24224.834999999999</v>
      </c>
      <c r="C6" s="250">
        <v>6550</v>
      </c>
      <c r="D6" s="250">
        <v>30458</v>
      </c>
      <c r="E6" s="250">
        <v>54710.437760000001</v>
      </c>
      <c r="F6" s="251">
        <v>1577.8860000000002</v>
      </c>
      <c r="G6" s="250">
        <v>225</v>
      </c>
      <c r="H6" s="250">
        <v>17651</v>
      </c>
      <c r="I6" s="250">
        <v>30615.829210000004</v>
      </c>
      <c r="J6" s="251">
        <v>46.948999999999998</v>
      </c>
      <c r="K6" s="250">
        <v>200</v>
      </c>
      <c r="L6" s="250">
        <v>350</v>
      </c>
      <c r="M6" s="250">
        <v>343.11147999999997</v>
      </c>
      <c r="N6" s="251">
        <v>22600</v>
      </c>
      <c r="O6" s="250">
        <v>6125</v>
      </c>
      <c r="P6" s="250">
        <v>12457</v>
      </c>
      <c r="Q6" s="250">
        <v>23751.497070000001</v>
      </c>
      <c r="R6" s="251">
        <v>0</v>
      </c>
      <c r="S6" s="250">
        <v>0</v>
      </c>
      <c r="T6" s="250">
        <v>0</v>
      </c>
      <c r="U6" s="250">
        <v>0</v>
      </c>
    </row>
    <row r="7" spans="1:21" ht="23.25" x14ac:dyDescent="0.25">
      <c r="A7" s="6" t="s">
        <v>99</v>
      </c>
      <c r="B7" s="252">
        <v>69430.391999999993</v>
      </c>
      <c r="C7" s="253">
        <v>51145</v>
      </c>
      <c r="D7" s="253">
        <v>75468.399999999994</v>
      </c>
      <c r="E7" s="253">
        <v>100120.90297</v>
      </c>
      <c r="F7" s="254">
        <v>13564.293000000001</v>
      </c>
      <c r="G7" s="253">
        <v>11626</v>
      </c>
      <c r="H7" s="253">
        <v>29381.4</v>
      </c>
      <c r="I7" s="253">
        <v>42637.379209999985</v>
      </c>
      <c r="J7" s="254">
        <v>3087.9490000000001</v>
      </c>
      <c r="K7" s="253">
        <v>3250</v>
      </c>
      <c r="L7" s="253">
        <v>3180</v>
      </c>
      <c r="M7" s="253">
        <v>3294.11148</v>
      </c>
      <c r="N7" s="254">
        <v>52778.149999999994</v>
      </c>
      <c r="O7" s="253">
        <v>36269</v>
      </c>
      <c r="P7" s="253">
        <v>42907</v>
      </c>
      <c r="Q7" s="253">
        <v>54189.412280000004</v>
      </c>
      <c r="R7" s="254">
        <v>0</v>
      </c>
      <c r="S7" s="253">
        <v>0</v>
      </c>
      <c r="T7" s="253">
        <v>0</v>
      </c>
      <c r="U7" s="253">
        <v>0</v>
      </c>
    </row>
    <row r="8" spans="1:21" ht="23.25" x14ac:dyDescent="0.25">
      <c r="A8" s="74" t="s">
        <v>100</v>
      </c>
      <c r="B8" s="255"/>
      <c r="C8" s="256"/>
      <c r="D8" s="256"/>
      <c r="E8" s="256"/>
      <c r="F8" s="257"/>
      <c r="G8" s="256"/>
      <c r="H8" s="256"/>
      <c r="I8" s="256"/>
      <c r="J8" s="257"/>
      <c r="K8" s="256"/>
      <c r="L8" s="256"/>
      <c r="M8" s="256"/>
      <c r="N8" s="257"/>
      <c r="O8" s="256"/>
      <c r="P8" s="256"/>
      <c r="Q8" s="256"/>
      <c r="R8" s="257"/>
      <c r="S8" s="256"/>
      <c r="T8" s="256"/>
      <c r="U8" s="256"/>
    </row>
    <row r="9" spans="1:21" ht="15" x14ac:dyDescent="0.25">
      <c r="A9" s="75" t="s">
        <v>101</v>
      </c>
      <c r="B9" s="249">
        <v>733.26800000000003</v>
      </c>
      <c r="C9" s="250">
        <v>1040</v>
      </c>
      <c r="D9" s="258">
        <v>748.36666666666667</v>
      </c>
      <c r="E9" s="250">
        <v>752.28600000000006</v>
      </c>
      <c r="F9" s="251">
        <v>363.988</v>
      </c>
      <c r="G9" s="250">
        <v>410</v>
      </c>
      <c r="H9" s="250">
        <v>216</v>
      </c>
      <c r="I9" s="250">
        <v>193.99700000000001</v>
      </c>
      <c r="J9" s="251">
        <v>24.259</v>
      </c>
      <c r="K9" s="250">
        <v>30</v>
      </c>
      <c r="L9" s="250">
        <v>0</v>
      </c>
      <c r="M9" s="250">
        <v>0</v>
      </c>
      <c r="N9" s="251">
        <v>345.02100000000002</v>
      </c>
      <c r="O9" s="250">
        <v>600</v>
      </c>
      <c r="P9" s="258">
        <v>532.36666666666667</v>
      </c>
      <c r="Q9" s="250">
        <v>558.28899999999999</v>
      </c>
      <c r="R9" s="251">
        <v>0</v>
      </c>
      <c r="S9" s="250">
        <v>0</v>
      </c>
      <c r="T9" s="250">
        <v>0</v>
      </c>
      <c r="U9" s="250">
        <v>0</v>
      </c>
    </row>
    <row r="10" spans="1:21" ht="15" x14ac:dyDescent="0.25">
      <c r="A10" s="75" t="s">
        <v>102</v>
      </c>
      <c r="B10" s="249">
        <v>0</v>
      </c>
      <c r="C10" s="250">
        <v>25</v>
      </c>
      <c r="D10" s="258">
        <v>0</v>
      </c>
      <c r="E10" s="250">
        <v>0</v>
      </c>
      <c r="F10" s="251">
        <v>0</v>
      </c>
      <c r="G10" s="250">
        <v>25</v>
      </c>
      <c r="H10" s="250">
        <v>0</v>
      </c>
      <c r="I10" s="250">
        <v>0</v>
      </c>
      <c r="J10" s="251">
        <v>0</v>
      </c>
      <c r="K10" s="250">
        <v>0</v>
      </c>
      <c r="L10" s="250">
        <v>0</v>
      </c>
      <c r="M10" s="250">
        <v>0</v>
      </c>
      <c r="N10" s="251">
        <v>0</v>
      </c>
      <c r="O10" s="250">
        <v>0</v>
      </c>
      <c r="P10" s="258">
        <v>0</v>
      </c>
      <c r="Q10" s="250">
        <v>0</v>
      </c>
      <c r="R10" s="251">
        <v>0</v>
      </c>
      <c r="S10" s="250">
        <v>0</v>
      </c>
      <c r="T10" s="250">
        <v>0</v>
      </c>
      <c r="U10" s="250">
        <v>0</v>
      </c>
    </row>
    <row r="11" spans="1:21" ht="15" x14ac:dyDescent="0.25">
      <c r="A11" s="75" t="s">
        <v>103</v>
      </c>
      <c r="B11" s="249">
        <v>141.023</v>
      </c>
      <c r="C11" s="250">
        <v>255</v>
      </c>
      <c r="D11" s="258">
        <v>109.17333333333332</v>
      </c>
      <c r="E11" s="250">
        <v>292.92</v>
      </c>
      <c r="F11" s="251">
        <v>32.329000000000001</v>
      </c>
      <c r="G11" s="250">
        <v>15</v>
      </c>
      <c r="H11" s="250">
        <v>0</v>
      </c>
      <c r="I11" s="250">
        <v>48.92</v>
      </c>
      <c r="J11" s="251">
        <v>32.798999999999999</v>
      </c>
      <c r="K11" s="250">
        <v>0</v>
      </c>
      <c r="L11" s="250">
        <v>0</v>
      </c>
      <c r="M11" s="250">
        <v>0</v>
      </c>
      <c r="N11" s="251">
        <v>75.894999999999996</v>
      </c>
      <c r="O11" s="250">
        <v>240</v>
      </c>
      <c r="P11" s="258">
        <v>109.17333333333332</v>
      </c>
      <c r="Q11" s="250">
        <v>244</v>
      </c>
      <c r="R11" s="251">
        <v>0</v>
      </c>
      <c r="S11" s="250">
        <v>0</v>
      </c>
      <c r="T11" s="250">
        <v>0</v>
      </c>
      <c r="U11" s="250">
        <v>0</v>
      </c>
    </row>
    <row r="12" spans="1:21" ht="15" x14ac:dyDescent="0.25">
      <c r="A12" s="75" t="s">
        <v>104</v>
      </c>
      <c r="B12" s="249">
        <v>573.93000000000006</v>
      </c>
      <c r="C12" s="250">
        <v>820</v>
      </c>
      <c r="D12" s="258">
        <v>1211.3120000000001</v>
      </c>
      <c r="E12" s="250">
        <v>1287.0695000000001</v>
      </c>
      <c r="F12" s="251">
        <v>169.26400000000001</v>
      </c>
      <c r="G12" s="250">
        <v>195</v>
      </c>
      <c r="H12" s="250">
        <v>236</v>
      </c>
      <c r="I12" s="250">
        <v>64.480999999999995</v>
      </c>
      <c r="J12" s="251">
        <v>0</v>
      </c>
      <c r="K12" s="250">
        <v>265</v>
      </c>
      <c r="L12" s="250">
        <v>180</v>
      </c>
      <c r="M12" s="250">
        <v>184.87400000000002</v>
      </c>
      <c r="N12" s="251">
        <v>404.666</v>
      </c>
      <c r="O12" s="250">
        <v>360</v>
      </c>
      <c r="P12" s="258">
        <v>795.31200000000013</v>
      </c>
      <c r="Q12" s="250">
        <v>1037.7145</v>
      </c>
      <c r="R12" s="251">
        <v>0</v>
      </c>
      <c r="S12" s="250">
        <v>0</v>
      </c>
      <c r="T12" s="250">
        <v>0</v>
      </c>
      <c r="U12" s="250">
        <v>0</v>
      </c>
    </row>
    <row r="13" spans="1:21" ht="15" x14ac:dyDescent="0.25">
      <c r="A13" s="75" t="s">
        <v>105</v>
      </c>
      <c r="B13" s="249">
        <v>14.218</v>
      </c>
      <c r="C13" s="250">
        <v>65</v>
      </c>
      <c r="D13" s="258">
        <v>12.517333333333333</v>
      </c>
      <c r="E13" s="250">
        <v>25.661999999999999</v>
      </c>
      <c r="F13" s="251">
        <v>3.9649999999999999</v>
      </c>
      <c r="G13" s="250">
        <v>5</v>
      </c>
      <c r="H13" s="250">
        <v>0</v>
      </c>
      <c r="I13" s="250">
        <v>11.103999999999999</v>
      </c>
      <c r="J13" s="251">
        <v>0</v>
      </c>
      <c r="K13" s="250">
        <v>0</v>
      </c>
      <c r="L13" s="250">
        <v>0</v>
      </c>
      <c r="M13" s="250">
        <v>0</v>
      </c>
      <c r="N13" s="251">
        <v>10.253</v>
      </c>
      <c r="O13" s="250">
        <v>60</v>
      </c>
      <c r="P13" s="258">
        <v>12.517333333333333</v>
      </c>
      <c r="Q13" s="250">
        <v>14.558</v>
      </c>
      <c r="R13" s="251">
        <v>0</v>
      </c>
      <c r="S13" s="250">
        <v>0</v>
      </c>
      <c r="T13" s="250">
        <v>0</v>
      </c>
      <c r="U13" s="250">
        <v>0</v>
      </c>
    </row>
    <row r="14" spans="1:21" ht="15" x14ac:dyDescent="0.25">
      <c r="A14" s="75" t="s">
        <v>106</v>
      </c>
      <c r="B14" s="249">
        <v>440.93399999999997</v>
      </c>
      <c r="C14" s="250">
        <v>185</v>
      </c>
      <c r="D14" s="258">
        <v>497.18533333333335</v>
      </c>
      <c r="E14" s="250">
        <v>575.89</v>
      </c>
      <c r="F14" s="251">
        <v>40.468000000000004</v>
      </c>
      <c r="G14" s="250">
        <v>65</v>
      </c>
      <c r="H14" s="250">
        <v>324</v>
      </c>
      <c r="I14" s="250">
        <v>346.00099999999998</v>
      </c>
      <c r="J14" s="251">
        <v>66.989999999999995</v>
      </c>
      <c r="K14" s="250">
        <v>0</v>
      </c>
      <c r="L14" s="250">
        <v>0</v>
      </c>
      <c r="M14" s="250">
        <v>0</v>
      </c>
      <c r="N14" s="251">
        <v>333.476</v>
      </c>
      <c r="O14" s="250">
        <v>120</v>
      </c>
      <c r="P14" s="258">
        <v>173.18533333333335</v>
      </c>
      <c r="Q14" s="250">
        <v>229.88900000000001</v>
      </c>
      <c r="R14" s="251">
        <v>0</v>
      </c>
      <c r="S14" s="250">
        <v>0</v>
      </c>
      <c r="T14" s="250">
        <v>0</v>
      </c>
      <c r="U14" s="250">
        <v>0</v>
      </c>
    </row>
    <row r="15" spans="1:21" ht="15" x14ac:dyDescent="0.25">
      <c r="A15" s="75" t="s">
        <v>190</v>
      </c>
      <c r="B15" s="249">
        <v>2535.0769999999998</v>
      </c>
      <c r="C15" s="250">
        <v>1901</v>
      </c>
      <c r="D15" s="258">
        <v>1435.9626666666666</v>
      </c>
      <c r="E15" s="250">
        <v>2349.7890900000002</v>
      </c>
      <c r="F15" s="251">
        <v>64.260000000000005</v>
      </c>
      <c r="G15" s="250">
        <v>81</v>
      </c>
      <c r="H15" s="250">
        <v>100</v>
      </c>
      <c r="I15" s="250">
        <v>110.96261000000001</v>
      </c>
      <c r="J15" s="251">
        <v>13.263999999999999</v>
      </c>
      <c r="K15" s="250">
        <v>20</v>
      </c>
      <c r="L15" s="250">
        <v>0</v>
      </c>
      <c r="M15" s="250">
        <v>19.295539999999999</v>
      </c>
      <c r="N15" s="251">
        <v>2457.5529999999999</v>
      </c>
      <c r="O15" s="250">
        <v>1800</v>
      </c>
      <c r="P15" s="258">
        <v>1335.9626666666666</v>
      </c>
      <c r="Q15" s="250">
        <v>2219.5309400000001</v>
      </c>
      <c r="R15" s="251">
        <v>0</v>
      </c>
      <c r="S15" s="250">
        <v>0</v>
      </c>
      <c r="T15" s="250">
        <v>0</v>
      </c>
      <c r="U15" s="250">
        <v>0</v>
      </c>
    </row>
    <row r="16" spans="1:21" ht="15" x14ac:dyDescent="0.25">
      <c r="A16" s="75" t="s">
        <v>107</v>
      </c>
      <c r="B16" s="249">
        <v>171.18199999999999</v>
      </c>
      <c r="C16" s="250">
        <v>300</v>
      </c>
      <c r="D16" s="258">
        <v>312.28133333333335</v>
      </c>
      <c r="E16" s="250">
        <v>246.17699999999999</v>
      </c>
      <c r="F16" s="251">
        <v>0</v>
      </c>
      <c r="G16" s="250">
        <v>0</v>
      </c>
      <c r="H16" s="250">
        <v>54</v>
      </c>
      <c r="I16" s="250">
        <v>54</v>
      </c>
      <c r="J16" s="251">
        <v>0</v>
      </c>
      <c r="K16" s="250">
        <v>0</v>
      </c>
      <c r="L16" s="250">
        <v>0</v>
      </c>
      <c r="M16" s="250">
        <v>0</v>
      </c>
      <c r="N16" s="251">
        <v>171.18199999999999</v>
      </c>
      <c r="O16" s="250">
        <v>300</v>
      </c>
      <c r="P16" s="258">
        <v>258.28133333333335</v>
      </c>
      <c r="Q16" s="250">
        <v>192.17699999999999</v>
      </c>
      <c r="R16" s="251">
        <v>0</v>
      </c>
      <c r="S16" s="250">
        <v>0</v>
      </c>
      <c r="T16" s="250">
        <v>0</v>
      </c>
      <c r="U16" s="250">
        <v>0</v>
      </c>
    </row>
    <row r="17" spans="1:21" ht="21.75" x14ac:dyDescent="0.25">
      <c r="A17" s="75" t="s">
        <v>108</v>
      </c>
      <c r="B17" s="249">
        <v>2479.0700000000002</v>
      </c>
      <c r="C17" s="250">
        <v>2152</v>
      </c>
      <c r="D17" s="258">
        <v>2298.8986666666669</v>
      </c>
      <c r="E17" s="250">
        <v>2594.8160000000003</v>
      </c>
      <c r="F17" s="251">
        <v>176.9</v>
      </c>
      <c r="G17" s="250">
        <v>187</v>
      </c>
      <c r="H17" s="250">
        <v>160</v>
      </c>
      <c r="I17" s="250">
        <v>168.44200000000001</v>
      </c>
      <c r="J17" s="251">
        <v>6.17</v>
      </c>
      <c r="K17" s="250">
        <v>45</v>
      </c>
      <c r="L17" s="250">
        <v>4</v>
      </c>
      <c r="M17" s="250">
        <v>6.17</v>
      </c>
      <c r="N17" s="251">
        <v>2296</v>
      </c>
      <c r="O17" s="250">
        <v>1920</v>
      </c>
      <c r="P17" s="258">
        <v>2134.8986666666669</v>
      </c>
      <c r="Q17" s="250">
        <v>2420.2040000000002</v>
      </c>
      <c r="R17" s="251">
        <v>0</v>
      </c>
      <c r="S17" s="250">
        <v>0</v>
      </c>
      <c r="T17" s="250">
        <v>0</v>
      </c>
      <c r="U17" s="250">
        <v>0</v>
      </c>
    </row>
    <row r="18" spans="1:21" ht="15" x14ac:dyDescent="0.25">
      <c r="A18" s="75" t="s">
        <v>109</v>
      </c>
      <c r="B18" s="249">
        <v>5009.2</v>
      </c>
      <c r="C18" s="250">
        <v>6000</v>
      </c>
      <c r="D18" s="258">
        <v>5500</v>
      </c>
      <c r="E18" s="250">
        <v>5315.7</v>
      </c>
      <c r="F18" s="251">
        <v>76.2</v>
      </c>
      <c r="G18" s="250">
        <v>0</v>
      </c>
      <c r="H18" s="250">
        <v>0</v>
      </c>
      <c r="I18" s="250">
        <v>0</v>
      </c>
      <c r="J18" s="251">
        <v>0</v>
      </c>
      <c r="K18" s="250">
        <v>0</v>
      </c>
      <c r="L18" s="250">
        <v>0</v>
      </c>
      <c r="M18" s="250">
        <v>0</v>
      </c>
      <c r="N18" s="251">
        <v>4933</v>
      </c>
      <c r="O18" s="250">
        <v>6000</v>
      </c>
      <c r="P18" s="258">
        <v>5500</v>
      </c>
      <c r="Q18" s="250">
        <v>5315.7</v>
      </c>
      <c r="R18" s="251">
        <v>0</v>
      </c>
      <c r="S18" s="250">
        <v>0</v>
      </c>
      <c r="T18" s="250">
        <v>0</v>
      </c>
      <c r="U18" s="250">
        <v>0</v>
      </c>
    </row>
    <row r="19" spans="1:21" ht="15" x14ac:dyDescent="0.25">
      <c r="A19" s="75" t="s">
        <v>110</v>
      </c>
      <c r="B19" s="249">
        <v>14880.038</v>
      </c>
      <c r="C19" s="250">
        <v>9930</v>
      </c>
      <c r="D19" s="258">
        <v>13300.706666666667</v>
      </c>
      <c r="E19" s="250">
        <v>15473.308000000001</v>
      </c>
      <c r="F19" s="251">
        <v>1037.604</v>
      </c>
      <c r="G19" s="250">
        <v>1160</v>
      </c>
      <c r="H19" s="250">
        <v>714</v>
      </c>
      <c r="I19" s="250">
        <v>2374.991</v>
      </c>
      <c r="J19" s="251">
        <v>944.95500000000004</v>
      </c>
      <c r="K19" s="250">
        <v>1030</v>
      </c>
      <c r="L19" s="250">
        <v>620</v>
      </c>
      <c r="M19" s="250">
        <v>809.31700000000001</v>
      </c>
      <c r="N19" s="251">
        <v>12897.478999999999</v>
      </c>
      <c r="O19" s="250">
        <v>7740</v>
      </c>
      <c r="P19" s="258">
        <v>11966.706666666667</v>
      </c>
      <c r="Q19" s="259">
        <v>12289</v>
      </c>
      <c r="R19" s="251">
        <v>0</v>
      </c>
      <c r="S19" s="250">
        <v>0</v>
      </c>
      <c r="T19" s="250">
        <v>0</v>
      </c>
      <c r="U19" s="250">
        <v>0</v>
      </c>
    </row>
    <row r="20" spans="1:21" ht="15" x14ac:dyDescent="0.25">
      <c r="A20" s="75" t="s">
        <v>111</v>
      </c>
      <c r="B20" s="249">
        <v>2155.3599999999997</v>
      </c>
      <c r="C20" s="250">
        <v>3395</v>
      </c>
      <c r="D20" s="258">
        <v>2858</v>
      </c>
      <c r="E20" s="250">
        <v>2519.21</v>
      </c>
      <c r="F20" s="251">
        <v>594</v>
      </c>
      <c r="G20" s="250">
        <v>1565</v>
      </c>
      <c r="H20" s="250">
        <v>738</v>
      </c>
      <c r="I20" s="250">
        <v>252.20999999999998</v>
      </c>
      <c r="J20" s="251">
        <v>0</v>
      </c>
      <c r="K20" s="250">
        <v>30</v>
      </c>
      <c r="L20" s="250">
        <v>120</v>
      </c>
      <c r="M20" s="250">
        <v>0</v>
      </c>
      <c r="N20" s="251">
        <v>1561.36</v>
      </c>
      <c r="O20" s="250">
        <v>1800</v>
      </c>
      <c r="P20" s="258">
        <v>2000</v>
      </c>
      <c r="Q20" s="250">
        <v>2267</v>
      </c>
      <c r="R20" s="251">
        <v>0</v>
      </c>
      <c r="S20" s="250">
        <v>0</v>
      </c>
      <c r="T20" s="250">
        <v>0</v>
      </c>
      <c r="U20" s="250">
        <v>0</v>
      </c>
    </row>
    <row r="21" spans="1:21" ht="15" x14ac:dyDescent="0.25">
      <c r="A21" s="75" t="s">
        <v>112</v>
      </c>
      <c r="B21" s="249">
        <v>63640</v>
      </c>
      <c r="C21" s="250">
        <v>68985</v>
      </c>
      <c r="D21" s="258">
        <v>68970</v>
      </c>
      <c r="E21" s="250">
        <v>71802.786999999997</v>
      </c>
      <c r="F21" s="251">
        <v>0</v>
      </c>
      <c r="G21" s="250">
        <v>0</v>
      </c>
      <c r="H21" s="250">
        <v>0</v>
      </c>
      <c r="I21" s="250">
        <v>0</v>
      </c>
      <c r="J21" s="251">
        <v>0</v>
      </c>
      <c r="K21" s="250">
        <v>0</v>
      </c>
      <c r="L21" s="250">
        <v>0</v>
      </c>
      <c r="M21" s="250">
        <v>0</v>
      </c>
      <c r="N21" s="251">
        <v>63640</v>
      </c>
      <c r="O21" s="259">
        <v>68985</v>
      </c>
      <c r="P21" s="258">
        <v>68970</v>
      </c>
      <c r="Q21" s="259">
        <v>71802.786999999997</v>
      </c>
      <c r="R21" s="251">
        <v>0</v>
      </c>
      <c r="S21" s="250">
        <v>0</v>
      </c>
      <c r="T21" s="250">
        <v>0</v>
      </c>
      <c r="U21" s="250">
        <v>0</v>
      </c>
    </row>
    <row r="22" spans="1:21" ht="15" x14ac:dyDescent="0.25">
      <c r="A22" s="75" t="s">
        <v>113</v>
      </c>
      <c r="B22" s="249">
        <v>1028.6569999999999</v>
      </c>
      <c r="C22" s="250">
        <v>1104</v>
      </c>
      <c r="D22" s="258">
        <v>988.78666666666663</v>
      </c>
      <c r="E22" s="250">
        <v>2236</v>
      </c>
      <c r="F22" s="251">
        <v>858.61699999999996</v>
      </c>
      <c r="G22" s="250">
        <v>744</v>
      </c>
      <c r="H22" s="250">
        <v>550</v>
      </c>
      <c r="I22" s="250">
        <v>1213</v>
      </c>
      <c r="J22" s="251">
        <v>0</v>
      </c>
      <c r="K22" s="250">
        <v>0</v>
      </c>
      <c r="L22" s="250">
        <v>0</v>
      </c>
      <c r="M22" s="250">
        <v>0</v>
      </c>
      <c r="N22" s="251">
        <v>170.04</v>
      </c>
      <c r="O22" s="250">
        <v>360</v>
      </c>
      <c r="P22" s="258">
        <v>438.78666666666663</v>
      </c>
      <c r="Q22" s="250">
        <v>1023</v>
      </c>
      <c r="R22" s="251">
        <v>0</v>
      </c>
      <c r="S22" s="250">
        <v>0</v>
      </c>
      <c r="T22" s="250">
        <v>0</v>
      </c>
      <c r="U22" s="250">
        <v>0</v>
      </c>
    </row>
    <row r="23" spans="1:21" ht="15" x14ac:dyDescent="0.25">
      <c r="A23" s="76" t="s">
        <v>164</v>
      </c>
      <c r="B23" s="249">
        <v>2168.9279999999999</v>
      </c>
      <c r="C23" s="250">
        <v>1520</v>
      </c>
      <c r="D23" s="258">
        <v>2286</v>
      </c>
      <c r="E23" s="250">
        <v>3481.47093</v>
      </c>
      <c r="F23" s="251">
        <v>1051.1750000000002</v>
      </c>
      <c r="G23" s="250">
        <v>770</v>
      </c>
      <c r="H23" s="250">
        <v>556</v>
      </c>
      <c r="I23" s="250">
        <v>762.84793000000002</v>
      </c>
      <c r="J23" s="251">
        <v>313.05199999999996</v>
      </c>
      <c r="K23" s="250">
        <v>150</v>
      </c>
      <c r="L23" s="250">
        <v>530</v>
      </c>
      <c r="M23" s="250">
        <v>729.62299999999993</v>
      </c>
      <c r="N23" s="251">
        <v>804.70100000000002</v>
      </c>
      <c r="O23" s="250">
        <v>600</v>
      </c>
      <c r="P23" s="258">
        <v>1200</v>
      </c>
      <c r="Q23" s="250">
        <v>1989</v>
      </c>
      <c r="R23" s="251">
        <v>0</v>
      </c>
      <c r="S23" s="250">
        <v>0</v>
      </c>
      <c r="T23" s="250">
        <v>0</v>
      </c>
      <c r="U23" s="250">
        <v>0</v>
      </c>
    </row>
    <row r="24" spans="1:21" ht="15" x14ac:dyDescent="0.25">
      <c r="A24" s="76" t="s">
        <v>165</v>
      </c>
      <c r="B24" s="249">
        <v>6632.8</v>
      </c>
      <c r="C24" s="250">
        <v>6010</v>
      </c>
      <c r="D24" s="258">
        <v>5834.2359999999999</v>
      </c>
      <c r="E24" s="250">
        <v>6011.9650000000001</v>
      </c>
      <c r="F24" s="251">
        <v>161.80000000000001</v>
      </c>
      <c r="G24" s="250">
        <v>130</v>
      </c>
      <c r="H24" s="250">
        <v>231</v>
      </c>
      <c r="I24" s="250">
        <v>95.866</v>
      </c>
      <c r="J24" s="251">
        <v>0</v>
      </c>
      <c r="K24" s="250">
        <v>0</v>
      </c>
      <c r="L24" s="250">
        <v>0</v>
      </c>
      <c r="M24" s="250">
        <v>0</v>
      </c>
      <c r="N24" s="251">
        <v>6471</v>
      </c>
      <c r="O24" s="250">
        <v>5880</v>
      </c>
      <c r="P24" s="260">
        <v>5603.2359999999999</v>
      </c>
      <c r="Q24" s="259">
        <v>5916.0990000000002</v>
      </c>
      <c r="R24" s="251">
        <v>0</v>
      </c>
      <c r="S24" s="250">
        <v>0</v>
      </c>
      <c r="T24" s="250">
        <v>0</v>
      </c>
      <c r="U24" s="250">
        <v>0</v>
      </c>
    </row>
    <row r="25" spans="1:21" ht="15" x14ac:dyDescent="0.25">
      <c r="A25" s="76" t="s">
        <v>114</v>
      </c>
      <c r="B25" s="249">
        <v>9468.2720000000008</v>
      </c>
      <c r="C25" s="250">
        <v>6830</v>
      </c>
      <c r="D25" s="258">
        <v>9210.9546666666665</v>
      </c>
      <c r="E25" s="250">
        <v>10088.552</v>
      </c>
      <c r="F25" s="251">
        <v>7790.8350000000009</v>
      </c>
      <c r="G25" s="250">
        <v>5700</v>
      </c>
      <c r="H25" s="250">
        <v>6931.7</v>
      </c>
      <c r="I25" s="250">
        <v>7012.8949999999995</v>
      </c>
      <c r="J25" s="251">
        <v>169.87900000000002</v>
      </c>
      <c r="K25" s="250">
        <v>530</v>
      </c>
      <c r="L25" s="250">
        <v>742</v>
      </c>
      <c r="M25" s="250">
        <v>664.34900000000005</v>
      </c>
      <c r="N25" s="251">
        <v>1507.558</v>
      </c>
      <c r="O25" s="250">
        <v>600</v>
      </c>
      <c r="P25" s="258">
        <v>1537.2546666666667</v>
      </c>
      <c r="Q25" s="250">
        <v>2411.308</v>
      </c>
      <c r="R25" s="251">
        <v>0</v>
      </c>
      <c r="S25" s="250">
        <v>0</v>
      </c>
      <c r="T25" s="250">
        <v>0</v>
      </c>
      <c r="U25" s="250">
        <v>0</v>
      </c>
    </row>
    <row r="26" spans="1:21" ht="15" x14ac:dyDescent="0.25">
      <c r="A26" s="76" t="s">
        <v>115</v>
      </c>
      <c r="B26" s="249">
        <v>141.66</v>
      </c>
      <c r="C26" s="250">
        <v>600</v>
      </c>
      <c r="D26" s="258">
        <v>902.40133333333335</v>
      </c>
      <c r="E26" s="250">
        <v>709.95055000000002</v>
      </c>
      <c r="F26" s="251">
        <v>13.5</v>
      </c>
      <c r="G26" s="250">
        <v>0</v>
      </c>
      <c r="H26" s="250">
        <v>0</v>
      </c>
      <c r="I26" s="250">
        <v>0</v>
      </c>
      <c r="J26" s="251">
        <v>0</v>
      </c>
      <c r="K26" s="250">
        <v>0</v>
      </c>
      <c r="L26" s="250">
        <v>0</v>
      </c>
      <c r="M26" s="250">
        <v>0</v>
      </c>
      <c r="N26" s="251">
        <v>128.16</v>
      </c>
      <c r="O26" s="250">
        <v>600</v>
      </c>
      <c r="P26" s="258">
        <v>902.40133333333335</v>
      </c>
      <c r="Q26" s="250">
        <v>709.95055000000002</v>
      </c>
      <c r="R26" s="251">
        <v>0</v>
      </c>
      <c r="S26" s="250">
        <v>0</v>
      </c>
      <c r="T26" s="250">
        <v>0</v>
      </c>
      <c r="U26" s="250">
        <v>0</v>
      </c>
    </row>
    <row r="27" spans="1:21" ht="15" x14ac:dyDescent="0.25">
      <c r="A27" s="76" t="s">
        <v>116</v>
      </c>
      <c r="B27" s="249">
        <v>9155.2849999999999</v>
      </c>
      <c r="C27" s="250">
        <v>13835</v>
      </c>
      <c r="D27" s="258">
        <v>13567.7</v>
      </c>
      <c r="E27" s="250">
        <v>20727.076999999994</v>
      </c>
      <c r="F27" s="251">
        <v>9061.735999999999</v>
      </c>
      <c r="G27" s="250">
        <v>13435</v>
      </c>
      <c r="H27" s="250">
        <v>13367.7</v>
      </c>
      <c r="I27" s="250">
        <v>20727.076999999994</v>
      </c>
      <c r="J27" s="251">
        <v>93.549000000000007</v>
      </c>
      <c r="K27" s="250">
        <v>400</v>
      </c>
      <c r="L27" s="250">
        <v>200</v>
      </c>
      <c r="M27" s="250">
        <v>0</v>
      </c>
      <c r="N27" s="251">
        <v>0</v>
      </c>
      <c r="O27" s="250">
        <v>0</v>
      </c>
      <c r="P27" s="258">
        <v>0</v>
      </c>
      <c r="Q27" s="250">
        <v>0</v>
      </c>
      <c r="R27" s="251">
        <v>0</v>
      </c>
      <c r="S27" s="250">
        <v>0</v>
      </c>
      <c r="T27" s="250">
        <v>0</v>
      </c>
      <c r="U27" s="250">
        <v>0</v>
      </c>
    </row>
    <row r="28" spans="1:21" ht="15" x14ac:dyDescent="0.25">
      <c r="A28" s="76" t="s">
        <v>117</v>
      </c>
      <c r="B28" s="249">
        <v>2653</v>
      </c>
      <c r="C28" s="250">
        <v>5500</v>
      </c>
      <c r="D28" s="258">
        <v>3328.2960000000003</v>
      </c>
      <c r="E28" s="250">
        <v>3166.0219999999999</v>
      </c>
      <c r="F28" s="251">
        <v>0</v>
      </c>
      <c r="G28" s="250">
        <v>0</v>
      </c>
      <c r="H28" s="250">
        <v>2</v>
      </c>
      <c r="I28" s="250">
        <v>5.0949999999999998</v>
      </c>
      <c r="J28" s="251">
        <v>0</v>
      </c>
      <c r="K28" s="250">
        <v>0</v>
      </c>
      <c r="L28" s="250">
        <v>0</v>
      </c>
      <c r="M28" s="250">
        <v>0</v>
      </c>
      <c r="N28" s="251">
        <v>2653</v>
      </c>
      <c r="O28" s="250">
        <v>5500</v>
      </c>
      <c r="P28" s="258">
        <v>3326.2960000000003</v>
      </c>
      <c r="Q28" s="250">
        <v>3160.9270000000001</v>
      </c>
      <c r="R28" s="251">
        <v>0</v>
      </c>
      <c r="S28" s="250">
        <v>0</v>
      </c>
      <c r="T28" s="250">
        <v>0</v>
      </c>
      <c r="U28" s="250">
        <v>0</v>
      </c>
    </row>
    <row r="29" spans="1:21" ht="15" x14ac:dyDescent="0.25">
      <c r="A29" s="76" t="s">
        <v>140</v>
      </c>
      <c r="B29" s="249">
        <v>7630.6679999999997</v>
      </c>
      <c r="C29" s="250">
        <v>5323</v>
      </c>
      <c r="D29" s="258">
        <v>4289.2550533333333</v>
      </c>
      <c r="E29" s="250">
        <v>15551.85565</v>
      </c>
      <c r="F29" s="251">
        <v>1171.6680000000001</v>
      </c>
      <c r="G29" s="250">
        <v>163</v>
      </c>
      <c r="H29" s="250">
        <v>192</v>
      </c>
      <c r="I29" s="250">
        <v>590.41376000000002</v>
      </c>
      <c r="J29" s="251">
        <v>0</v>
      </c>
      <c r="K29" s="250">
        <v>0</v>
      </c>
      <c r="L29" s="250">
        <v>0</v>
      </c>
      <c r="M29" s="250">
        <v>0</v>
      </c>
      <c r="N29" s="251">
        <v>6459</v>
      </c>
      <c r="O29" s="250">
        <v>5160</v>
      </c>
      <c r="P29" s="258">
        <v>4097.2550533333333</v>
      </c>
      <c r="Q29" s="258">
        <v>14961.44189</v>
      </c>
      <c r="R29" s="251">
        <v>0</v>
      </c>
      <c r="S29" s="250">
        <v>0</v>
      </c>
      <c r="T29" s="250">
        <v>0</v>
      </c>
      <c r="U29" s="250">
        <v>0</v>
      </c>
    </row>
    <row r="30" spans="1:21" s="39" customFormat="1" ht="15" x14ac:dyDescent="0.25">
      <c r="A30" s="83" t="s">
        <v>147</v>
      </c>
      <c r="B30" s="249">
        <v>0</v>
      </c>
      <c r="C30" s="250">
        <v>0</v>
      </c>
      <c r="D30" s="258">
        <v>0</v>
      </c>
      <c r="E30" s="250">
        <v>0</v>
      </c>
      <c r="F30" s="251"/>
      <c r="G30" s="250"/>
      <c r="H30" s="250"/>
      <c r="I30" s="250"/>
      <c r="J30" s="251"/>
      <c r="K30" s="250"/>
      <c r="L30" s="250"/>
      <c r="M30" s="250"/>
      <c r="N30" s="251">
        <v>0</v>
      </c>
      <c r="O30" s="250">
        <v>0</v>
      </c>
      <c r="P30" s="258">
        <v>0</v>
      </c>
      <c r="Q30" s="258">
        <v>0</v>
      </c>
      <c r="R30" s="251"/>
      <c r="S30" s="250"/>
      <c r="T30" s="250"/>
      <c r="U30" s="250"/>
    </row>
    <row r="31" spans="1:21" ht="23.25" x14ac:dyDescent="0.25">
      <c r="A31" s="74" t="s">
        <v>100</v>
      </c>
      <c r="B31" s="252">
        <v>131652.57</v>
      </c>
      <c r="C31" s="253">
        <v>135775</v>
      </c>
      <c r="D31" s="253">
        <v>137662.03372000001</v>
      </c>
      <c r="E31" s="253">
        <v>165207.58771999998</v>
      </c>
      <c r="F31" s="254">
        <v>22668.309000000001</v>
      </c>
      <c r="G31" s="253">
        <v>24650</v>
      </c>
      <c r="H31" s="253">
        <v>24372.400000000001</v>
      </c>
      <c r="I31" s="253">
        <v>34031.383299999994</v>
      </c>
      <c r="J31" s="254">
        <v>1664.9169999999999</v>
      </c>
      <c r="K31" s="253">
        <v>2500</v>
      </c>
      <c r="L31" s="253">
        <v>2396</v>
      </c>
      <c r="M31" s="253">
        <v>2413.6285399999997</v>
      </c>
      <c r="N31" s="254">
        <v>107319.34400000001</v>
      </c>
      <c r="O31" s="253">
        <v>108625</v>
      </c>
      <c r="P31" s="253">
        <v>110893.63372</v>
      </c>
      <c r="Q31" s="253">
        <v>128762.57587999999</v>
      </c>
      <c r="R31" s="254">
        <v>0</v>
      </c>
      <c r="S31" s="253">
        <v>0</v>
      </c>
      <c r="T31" s="253">
        <v>0</v>
      </c>
      <c r="U31" s="253">
        <v>0</v>
      </c>
    </row>
    <row r="32" spans="1:21" ht="15" x14ac:dyDescent="0.25">
      <c r="A32" s="7"/>
      <c r="B32" s="261"/>
      <c r="C32" s="262"/>
      <c r="D32" s="262"/>
      <c r="E32" s="262"/>
      <c r="F32" s="263"/>
      <c r="G32" s="262"/>
      <c r="H32" s="262"/>
      <c r="I32" s="262"/>
      <c r="J32" s="263"/>
      <c r="K32" s="262"/>
      <c r="L32" s="262"/>
      <c r="M32" s="262"/>
      <c r="N32" s="263"/>
      <c r="O32" s="262"/>
      <c r="P32" s="262"/>
      <c r="Q32" s="262"/>
      <c r="R32" s="263"/>
      <c r="S32" s="262"/>
      <c r="T32" s="262"/>
      <c r="U32" s="262"/>
    </row>
    <row r="33" spans="1:21" ht="15" x14ac:dyDescent="0.25">
      <c r="A33" s="77" t="s">
        <v>118</v>
      </c>
      <c r="B33" s="264"/>
      <c r="C33" s="265"/>
      <c r="D33" s="265"/>
      <c r="E33" s="265"/>
      <c r="F33" s="266"/>
      <c r="G33" s="265"/>
      <c r="H33" s="265"/>
      <c r="I33" s="265"/>
      <c r="J33" s="266"/>
      <c r="K33" s="265"/>
      <c r="L33" s="265"/>
      <c r="M33" s="265"/>
      <c r="N33" s="266"/>
      <c r="O33" s="265"/>
      <c r="P33" s="265"/>
      <c r="Q33" s="265"/>
      <c r="R33" s="266"/>
      <c r="S33" s="265"/>
      <c r="T33" s="265"/>
      <c r="U33" s="265"/>
    </row>
    <row r="34" spans="1:21" ht="15" x14ac:dyDescent="0.25">
      <c r="A34" s="77" t="s">
        <v>119</v>
      </c>
      <c r="B34" s="249">
        <v>69430.391999999993</v>
      </c>
      <c r="C34" s="250">
        <v>51145</v>
      </c>
      <c r="D34" s="250">
        <v>75468.399999999994</v>
      </c>
      <c r="E34" s="250">
        <v>100120.90297</v>
      </c>
      <c r="F34" s="251">
        <v>13564.293000000001</v>
      </c>
      <c r="G34" s="250">
        <v>11626</v>
      </c>
      <c r="H34" s="250">
        <v>29381.4</v>
      </c>
      <c r="I34" s="250">
        <v>42637.379209999985</v>
      </c>
      <c r="J34" s="251">
        <v>3087.9490000000001</v>
      </c>
      <c r="K34" s="250">
        <v>3250</v>
      </c>
      <c r="L34" s="250">
        <v>3180</v>
      </c>
      <c r="M34" s="250">
        <v>3294.11148</v>
      </c>
      <c r="N34" s="251">
        <v>52778.149999999994</v>
      </c>
      <c r="O34" s="250">
        <v>36269</v>
      </c>
      <c r="P34" s="250">
        <v>42907</v>
      </c>
      <c r="Q34" s="250">
        <v>54189.412280000004</v>
      </c>
      <c r="R34" s="251">
        <v>0</v>
      </c>
      <c r="S34" s="250">
        <v>0</v>
      </c>
      <c r="T34" s="250">
        <v>0</v>
      </c>
      <c r="U34" s="250">
        <v>0</v>
      </c>
    </row>
    <row r="35" spans="1:21" ht="15" x14ac:dyDescent="0.25">
      <c r="A35" s="77" t="s">
        <v>120</v>
      </c>
      <c r="B35" s="267">
        <v>131652.57</v>
      </c>
      <c r="C35" s="268">
        <v>135775</v>
      </c>
      <c r="D35" s="268">
        <v>137662.03372000001</v>
      </c>
      <c r="E35" s="268">
        <v>165207.58771999998</v>
      </c>
      <c r="F35" s="269">
        <v>22668.309000000001</v>
      </c>
      <c r="G35" s="268">
        <v>24650</v>
      </c>
      <c r="H35" s="268">
        <v>24372.400000000001</v>
      </c>
      <c r="I35" s="268">
        <v>34031.383299999994</v>
      </c>
      <c r="J35" s="269">
        <v>1664.9169999999999</v>
      </c>
      <c r="K35" s="268">
        <v>2500</v>
      </c>
      <c r="L35" s="268">
        <v>2396</v>
      </c>
      <c r="M35" s="268">
        <v>2413.6285399999997</v>
      </c>
      <c r="N35" s="269">
        <v>107319.34400000001</v>
      </c>
      <c r="O35" s="268">
        <v>108625</v>
      </c>
      <c r="P35" s="268">
        <v>110893.63372</v>
      </c>
      <c r="Q35" s="268">
        <v>128762.57587999999</v>
      </c>
      <c r="R35" s="269">
        <v>0</v>
      </c>
      <c r="S35" s="268">
        <v>0</v>
      </c>
      <c r="T35" s="268">
        <v>0</v>
      </c>
      <c r="U35" s="268">
        <v>0</v>
      </c>
    </row>
    <row r="36" spans="1:21" ht="15" x14ac:dyDescent="0.25">
      <c r="A36" s="8" t="s">
        <v>121</v>
      </c>
      <c r="B36" s="270">
        <v>-62222.178000000022</v>
      </c>
      <c r="C36" s="271">
        <v>-84630</v>
      </c>
      <c r="D36" s="271">
        <v>-62193.633719999998</v>
      </c>
      <c r="E36" s="271">
        <v>-65086.684749999986</v>
      </c>
      <c r="F36" s="272">
        <v>-9104.0160000000014</v>
      </c>
      <c r="G36" s="271">
        <v>-13024</v>
      </c>
      <c r="H36" s="271">
        <v>5009</v>
      </c>
      <c r="I36" s="271">
        <v>8605.9959099999996</v>
      </c>
      <c r="J36" s="272">
        <v>1423.0320000000002</v>
      </c>
      <c r="K36" s="271">
        <v>750</v>
      </c>
      <c r="L36" s="271">
        <v>784</v>
      </c>
      <c r="M36" s="271">
        <v>880.4829400000001</v>
      </c>
      <c r="N36" s="272">
        <v>-54541.194000000018</v>
      </c>
      <c r="O36" s="271">
        <v>-72356</v>
      </c>
      <c r="P36" s="271">
        <v>-67986.633719999998</v>
      </c>
      <c r="Q36" s="271">
        <v>-74573.163599999985</v>
      </c>
      <c r="R36" s="272">
        <v>0</v>
      </c>
      <c r="S36" s="271">
        <v>0</v>
      </c>
      <c r="T36" s="271">
        <v>0</v>
      </c>
      <c r="U36" s="271">
        <v>0</v>
      </c>
    </row>
    <row r="37" spans="1:21" ht="15" x14ac:dyDescent="0.25">
      <c r="A37" s="9"/>
      <c r="B37" s="273"/>
      <c r="C37" s="274"/>
      <c r="D37" s="274"/>
      <c r="E37" s="274"/>
      <c r="F37" s="275"/>
      <c r="G37" s="274"/>
      <c r="H37" s="274"/>
      <c r="I37" s="274"/>
      <c r="J37" s="275"/>
      <c r="K37" s="274"/>
      <c r="L37" s="274"/>
      <c r="M37" s="274"/>
      <c r="N37" s="275"/>
      <c r="O37" s="274"/>
      <c r="P37" s="274"/>
      <c r="Q37" s="274"/>
      <c r="R37" s="275"/>
      <c r="S37" s="274"/>
      <c r="T37" s="274"/>
      <c r="U37" s="274"/>
    </row>
    <row r="38" spans="1:21" ht="23.25" x14ac:dyDescent="0.25">
      <c r="A38" s="78" t="s">
        <v>166</v>
      </c>
      <c r="B38" s="276"/>
      <c r="C38" s="277"/>
      <c r="D38" s="277"/>
      <c r="E38" s="277"/>
      <c r="F38" s="278"/>
      <c r="G38" s="277"/>
      <c r="H38" s="277"/>
      <c r="I38" s="277"/>
      <c r="J38" s="278"/>
      <c r="K38" s="277"/>
      <c r="L38" s="277"/>
      <c r="M38" s="277"/>
      <c r="N38" s="278"/>
      <c r="O38" s="277"/>
      <c r="P38" s="277"/>
      <c r="Q38" s="277"/>
      <c r="R38" s="278"/>
      <c r="S38" s="277"/>
      <c r="T38" s="277"/>
      <c r="U38" s="277"/>
    </row>
    <row r="39" spans="1:21" ht="15" x14ac:dyDescent="0.25">
      <c r="A39" s="79" t="s">
        <v>122</v>
      </c>
      <c r="B39" s="279">
        <v>122095.49099999999</v>
      </c>
      <c r="C39" s="280">
        <v>113533</v>
      </c>
      <c r="D39" s="281">
        <v>114538.364</v>
      </c>
      <c r="E39" s="281">
        <v>120261.92600000001</v>
      </c>
      <c r="F39" s="282">
        <v>57439.813999999998</v>
      </c>
      <c r="G39" s="280">
        <v>42333</v>
      </c>
      <c r="H39" s="280">
        <v>50569.364000000001</v>
      </c>
      <c r="I39" s="280">
        <v>56332.925999999999</v>
      </c>
      <c r="J39" s="282">
        <v>0</v>
      </c>
      <c r="K39" s="280">
        <v>0</v>
      </c>
      <c r="L39" s="281">
        <v>0</v>
      </c>
      <c r="M39" s="281">
        <v>0</v>
      </c>
      <c r="N39" s="282">
        <v>64655.676999999996</v>
      </c>
      <c r="O39" s="280">
        <v>71200</v>
      </c>
      <c r="P39" s="283">
        <v>63969</v>
      </c>
      <c r="Q39" s="283">
        <v>63929</v>
      </c>
      <c r="R39" s="282">
        <v>0</v>
      </c>
      <c r="S39" s="280">
        <v>0</v>
      </c>
      <c r="T39" s="281">
        <v>0</v>
      </c>
      <c r="U39" s="281">
        <v>0</v>
      </c>
    </row>
    <row r="40" spans="1:21" ht="15" x14ac:dyDescent="0.25">
      <c r="A40" s="80" t="s">
        <v>141</v>
      </c>
      <c r="B40" s="279">
        <v>64152.161999999997</v>
      </c>
      <c r="C40" s="280">
        <v>68632</v>
      </c>
      <c r="D40" s="281">
        <v>58887</v>
      </c>
      <c r="E40" s="281">
        <v>69336.611999999994</v>
      </c>
      <c r="F40" s="282">
        <v>24110.201999999997</v>
      </c>
      <c r="G40" s="280">
        <v>24432</v>
      </c>
      <c r="H40" s="280">
        <v>25718</v>
      </c>
      <c r="I40" s="280">
        <v>34689.612000000001</v>
      </c>
      <c r="J40" s="282">
        <v>698.5</v>
      </c>
      <c r="K40" s="280">
        <v>0</v>
      </c>
      <c r="L40" s="281">
        <v>0</v>
      </c>
      <c r="M40" s="281">
        <v>0</v>
      </c>
      <c r="N40" s="282">
        <v>39343.46</v>
      </c>
      <c r="O40" s="280">
        <v>44200</v>
      </c>
      <c r="P40" s="281">
        <v>33169</v>
      </c>
      <c r="Q40" s="281">
        <v>34647</v>
      </c>
      <c r="R40" s="282">
        <v>0</v>
      </c>
      <c r="S40" s="280">
        <v>0</v>
      </c>
      <c r="T40" s="281">
        <v>0</v>
      </c>
      <c r="U40" s="281">
        <v>0</v>
      </c>
    </row>
    <row r="41" spans="1:21" ht="15" x14ac:dyDescent="0.25">
      <c r="A41" s="81" t="s">
        <v>6</v>
      </c>
      <c r="B41" s="284">
        <v>57943.328999999998</v>
      </c>
      <c r="C41" s="285">
        <v>44901</v>
      </c>
      <c r="D41" s="285">
        <v>55651.364000000001</v>
      </c>
      <c r="E41" s="285">
        <v>50925.313999999998</v>
      </c>
      <c r="F41" s="286">
        <v>33329.612000000001</v>
      </c>
      <c r="G41" s="285">
        <v>17901</v>
      </c>
      <c r="H41" s="285">
        <v>24851.364000000001</v>
      </c>
      <c r="I41" s="285">
        <v>21643.313999999998</v>
      </c>
      <c r="J41" s="286">
        <v>-698.5</v>
      </c>
      <c r="K41" s="285">
        <v>0</v>
      </c>
      <c r="L41" s="285">
        <v>0</v>
      </c>
      <c r="M41" s="285">
        <v>0</v>
      </c>
      <c r="N41" s="286">
        <v>25312.216999999997</v>
      </c>
      <c r="O41" s="285">
        <v>27000</v>
      </c>
      <c r="P41" s="287">
        <v>30800</v>
      </c>
      <c r="Q41" s="287">
        <v>29282</v>
      </c>
      <c r="R41" s="286">
        <v>0</v>
      </c>
      <c r="S41" s="285">
        <v>0</v>
      </c>
      <c r="T41" s="285">
        <v>0</v>
      </c>
      <c r="U41" s="285">
        <v>0</v>
      </c>
    </row>
    <row r="42" spans="1:21" ht="15" x14ac:dyDescent="0.25">
      <c r="A42" s="79" t="s">
        <v>123</v>
      </c>
      <c r="B42" s="279">
        <v>34978.574999999997</v>
      </c>
      <c r="C42" s="281">
        <v>16035</v>
      </c>
      <c r="D42" s="281">
        <v>23160</v>
      </c>
      <c r="E42" s="281">
        <v>31769.888999999999</v>
      </c>
      <c r="F42" s="282">
        <v>691.57500000000005</v>
      </c>
      <c r="G42" s="281">
        <v>35</v>
      </c>
      <c r="H42" s="281">
        <v>160</v>
      </c>
      <c r="I42" s="281">
        <v>194.60399999999998</v>
      </c>
      <c r="J42" s="282">
        <v>0</v>
      </c>
      <c r="K42" s="281">
        <v>0</v>
      </c>
      <c r="L42" s="281">
        <v>0</v>
      </c>
      <c r="M42" s="281">
        <v>0</v>
      </c>
      <c r="N42" s="282">
        <v>34287</v>
      </c>
      <c r="O42" s="281">
        <v>16000</v>
      </c>
      <c r="P42" s="283">
        <v>23000</v>
      </c>
      <c r="Q42" s="283">
        <v>31575.285</v>
      </c>
      <c r="R42" s="282">
        <v>0</v>
      </c>
      <c r="S42" s="281">
        <v>0</v>
      </c>
      <c r="T42" s="281">
        <v>0</v>
      </c>
      <c r="U42" s="281">
        <v>0</v>
      </c>
    </row>
    <row r="43" spans="1:21" ht="15" x14ac:dyDescent="0.25">
      <c r="A43" s="80" t="s">
        <v>141</v>
      </c>
      <c r="B43" s="279">
        <v>14020.552</v>
      </c>
      <c r="C43" s="281">
        <v>4515</v>
      </c>
      <c r="D43" s="281">
        <v>6000</v>
      </c>
      <c r="E43" s="281">
        <v>7932.165</v>
      </c>
      <c r="F43" s="282">
        <v>121.55200000000001</v>
      </c>
      <c r="G43" s="281">
        <v>15</v>
      </c>
      <c r="H43" s="281">
        <v>0</v>
      </c>
      <c r="I43" s="281">
        <v>37.634999999999998</v>
      </c>
      <c r="J43" s="282">
        <v>0</v>
      </c>
      <c r="K43" s="281">
        <v>0</v>
      </c>
      <c r="L43" s="281">
        <v>0</v>
      </c>
      <c r="M43" s="281">
        <v>0</v>
      </c>
      <c r="N43" s="282">
        <v>13899</v>
      </c>
      <c r="O43" s="281">
        <v>4500</v>
      </c>
      <c r="P43" s="281">
        <v>6000</v>
      </c>
      <c r="Q43" s="281">
        <v>7894.53</v>
      </c>
      <c r="R43" s="282">
        <v>0</v>
      </c>
      <c r="S43" s="281">
        <v>0</v>
      </c>
      <c r="T43" s="281">
        <v>0</v>
      </c>
      <c r="U43" s="281">
        <v>0</v>
      </c>
    </row>
    <row r="44" spans="1:21" ht="15" x14ac:dyDescent="0.25">
      <c r="A44" s="81" t="s">
        <v>6</v>
      </c>
      <c r="B44" s="284">
        <v>20958.023000000001</v>
      </c>
      <c r="C44" s="285">
        <v>11520</v>
      </c>
      <c r="D44" s="285">
        <v>17160</v>
      </c>
      <c r="E44" s="285">
        <v>23837.724000000002</v>
      </c>
      <c r="F44" s="286">
        <v>570.02300000000002</v>
      </c>
      <c r="G44" s="285">
        <v>20</v>
      </c>
      <c r="H44" s="285">
        <v>160</v>
      </c>
      <c r="I44" s="285">
        <v>156.96899999999999</v>
      </c>
      <c r="J44" s="286">
        <v>0</v>
      </c>
      <c r="K44" s="285">
        <v>0</v>
      </c>
      <c r="L44" s="285">
        <v>0</v>
      </c>
      <c r="M44" s="285">
        <v>0</v>
      </c>
      <c r="N44" s="286">
        <v>20388</v>
      </c>
      <c r="O44" s="285">
        <v>11500</v>
      </c>
      <c r="P44" s="285">
        <v>17000</v>
      </c>
      <c r="Q44" s="285">
        <v>23680.755000000001</v>
      </c>
      <c r="R44" s="286">
        <v>0</v>
      </c>
      <c r="S44" s="285">
        <v>0</v>
      </c>
      <c r="T44" s="285">
        <v>0</v>
      </c>
      <c r="U44" s="285">
        <v>0</v>
      </c>
    </row>
    <row r="45" spans="1:21" ht="15" x14ac:dyDescent="0.25">
      <c r="A45" s="79" t="s">
        <v>124</v>
      </c>
      <c r="B45" s="279">
        <v>11880</v>
      </c>
      <c r="C45" s="281">
        <v>12280</v>
      </c>
      <c r="D45" s="281">
        <v>13280</v>
      </c>
      <c r="E45" s="281">
        <v>13541</v>
      </c>
      <c r="F45" s="282">
        <v>0</v>
      </c>
      <c r="G45" s="281">
        <v>0</v>
      </c>
      <c r="H45" s="281">
        <v>0</v>
      </c>
      <c r="I45" s="281">
        <v>0</v>
      </c>
      <c r="J45" s="282">
        <v>0</v>
      </c>
      <c r="K45" s="281">
        <v>400</v>
      </c>
      <c r="L45" s="281">
        <v>0</v>
      </c>
      <c r="M45" s="281">
        <v>0</v>
      </c>
      <c r="N45" s="282">
        <v>11880</v>
      </c>
      <c r="O45" s="281">
        <v>11880</v>
      </c>
      <c r="P45" s="281">
        <v>13280</v>
      </c>
      <c r="Q45" s="281">
        <v>13541</v>
      </c>
      <c r="R45" s="282">
        <v>0</v>
      </c>
      <c r="S45" s="281">
        <v>0</v>
      </c>
      <c r="T45" s="281">
        <v>0</v>
      </c>
      <c r="U45" s="281">
        <v>0</v>
      </c>
    </row>
    <row r="46" spans="1:21" ht="15" x14ac:dyDescent="0.25">
      <c r="A46" s="80" t="s">
        <v>141</v>
      </c>
      <c r="B46" s="279">
        <v>9183.5460000000003</v>
      </c>
      <c r="C46" s="281">
        <v>10210</v>
      </c>
      <c r="D46" s="281">
        <v>11720</v>
      </c>
      <c r="E46" s="281">
        <v>10060</v>
      </c>
      <c r="F46" s="282">
        <v>0</v>
      </c>
      <c r="G46" s="281">
        <v>0</v>
      </c>
      <c r="H46" s="281">
        <v>0</v>
      </c>
      <c r="I46" s="281">
        <v>0</v>
      </c>
      <c r="J46" s="282">
        <v>184.54599999999999</v>
      </c>
      <c r="K46" s="281">
        <v>330</v>
      </c>
      <c r="L46" s="281">
        <v>1200</v>
      </c>
      <c r="M46" s="281">
        <v>160</v>
      </c>
      <c r="N46" s="282">
        <v>8999</v>
      </c>
      <c r="O46" s="281">
        <v>9880</v>
      </c>
      <c r="P46" s="281">
        <v>10520</v>
      </c>
      <c r="Q46" s="281">
        <v>9900</v>
      </c>
      <c r="R46" s="282">
        <v>0</v>
      </c>
      <c r="S46" s="281">
        <v>0</v>
      </c>
      <c r="T46" s="281">
        <v>0</v>
      </c>
      <c r="U46" s="281">
        <v>0</v>
      </c>
    </row>
    <row r="47" spans="1:21" s="82" customFormat="1" ht="15" x14ac:dyDescent="0.25">
      <c r="A47" s="81" t="s">
        <v>6</v>
      </c>
      <c r="B47" s="288">
        <v>2696.4540000000002</v>
      </c>
      <c r="C47" s="285">
        <v>2070</v>
      </c>
      <c r="D47" s="285">
        <v>1560</v>
      </c>
      <c r="E47" s="285">
        <v>3481</v>
      </c>
      <c r="F47" s="286">
        <v>0</v>
      </c>
      <c r="G47" s="285">
        <v>0</v>
      </c>
      <c r="H47" s="285">
        <v>0</v>
      </c>
      <c r="I47" s="285">
        <v>0</v>
      </c>
      <c r="J47" s="286">
        <v>-184.54599999999999</v>
      </c>
      <c r="K47" s="285">
        <v>70</v>
      </c>
      <c r="L47" s="285">
        <v>-1200</v>
      </c>
      <c r="M47" s="285">
        <v>-160</v>
      </c>
      <c r="N47" s="286">
        <v>2881</v>
      </c>
      <c r="O47" s="285">
        <v>2000</v>
      </c>
      <c r="P47" s="285">
        <v>2760</v>
      </c>
      <c r="Q47" s="285">
        <v>3641</v>
      </c>
      <c r="R47" s="286">
        <v>0</v>
      </c>
      <c r="S47" s="285">
        <v>0</v>
      </c>
      <c r="T47" s="285">
        <v>0</v>
      </c>
      <c r="U47" s="285">
        <v>0</v>
      </c>
    </row>
    <row r="48" spans="1:21" ht="15" x14ac:dyDescent="0.25">
      <c r="A48" s="79" t="s">
        <v>125</v>
      </c>
      <c r="B48" s="279">
        <v>182605.924</v>
      </c>
      <c r="C48" s="281">
        <v>198950</v>
      </c>
      <c r="D48" s="281">
        <v>273330</v>
      </c>
      <c r="E48" s="281">
        <v>269690.21087000001</v>
      </c>
      <c r="F48" s="282">
        <v>0</v>
      </c>
      <c r="G48" s="281">
        <v>0</v>
      </c>
      <c r="H48" s="281">
        <v>0</v>
      </c>
      <c r="I48" s="281">
        <v>0</v>
      </c>
      <c r="J48" s="282">
        <v>1386</v>
      </c>
      <c r="K48" s="281">
        <v>1950</v>
      </c>
      <c r="L48" s="281">
        <v>1680</v>
      </c>
      <c r="M48" s="281">
        <v>0</v>
      </c>
      <c r="N48" s="282">
        <v>181219.924</v>
      </c>
      <c r="O48" s="281">
        <v>197000</v>
      </c>
      <c r="P48" s="283">
        <v>271650</v>
      </c>
      <c r="Q48" s="283">
        <v>269690.21087000001</v>
      </c>
      <c r="R48" s="282">
        <v>0</v>
      </c>
      <c r="S48" s="281">
        <v>0</v>
      </c>
      <c r="T48" s="281">
        <v>0</v>
      </c>
      <c r="U48" s="281">
        <v>0</v>
      </c>
    </row>
    <row r="49" spans="1:21" ht="15" x14ac:dyDescent="0.25">
      <c r="A49" s="80" t="s">
        <v>141</v>
      </c>
      <c r="B49" s="279">
        <v>138161.96100000001</v>
      </c>
      <c r="C49" s="281">
        <v>155500</v>
      </c>
      <c r="D49" s="281">
        <v>212352</v>
      </c>
      <c r="E49" s="281">
        <v>214725</v>
      </c>
      <c r="F49" s="282">
        <v>0</v>
      </c>
      <c r="G49" s="281">
        <v>600</v>
      </c>
      <c r="H49" s="281">
        <v>0</v>
      </c>
      <c r="I49" s="281">
        <v>0</v>
      </c>
      <c r="J49" s="282">
        <v>1237.393</v>
      </c>
      <c r="K49" s="281">
        <v>2600</v>
      </c>
      <c r="L49" s="281">
        <v>2013</v>
      </c>
      <c r="M49" s="281">
        <v>0</v>
      </c>
      <c r="N49" s="282">
        <v>136924.568</v>
      </c>
      <c r="O49" s="281">
        <v>152300</v>
      </c>
      <c r="P49" s="283">
        <v>210339</v>
      </c>
      <c r="Q49" s="283">
        <v>214725</v>
      </c>
      <c r="R49" s="282">
        <v>0</v>
      </c>
      <c r="S49" s="281">
        <v>0</v>
      </c>
      <c r="T49" s="281">
        <v>0</v>
      </c>
      <c r="U49" s="281">
        <v>0</v>
      </c>
    </row>
    <row r="50" spans="1:21" s="82" customFormat="1" ht="15" x14ac:dyDescent="0.25">
      <c r="A50" s="81" t="s">
        <v>6</v>
      </c>
      <c r="B50" s="284">
        <v>44443.963000000003</v>
      </c>
      <c r="C50" s="285">
        <v>43450</v>
      </c>
      <c r="D50" s="285">
        <v>60978</v>
      </c>
      <c r="E50" s="285">
        <v>54965.21087000001</v>
      </c>
      <c r="F50" s="286">
        <v>0</v>
      </c>
      <c r="G50" s="285">
        <v>-600</v>
      </c>
      <c r="H50" s="285">
        <v>0</v>
      </c>
      <c r="I50" s="285">
        <v>0</v>
      </c>
      <c r="J50" s="286">
        <v>148.60699999999997</v>
      </c>
      <c r="K50" s="285">
        <v>-650</v>
      </c>
      <c r="L50" s="285">
        <v>-333</v>
      </c>
      <c r="M50" s="285">
        <v>0</v>
      </c>
      <c r="N50" s="286">
        <v>44295.356</v>
      </c>
      <c r="O50" s="285">
        <v>44700</v>
      </c>
      <c r="P50" s="285">
        <v>61311</v>
      </c>
      <c r="Q50" s="285">
        <v>54965.21087000001</v>
      </c>
      <c r="R50" s="286">
        <v>0</v>
      </c>
      <c r="S50" s="285">
        <v>0</v>
      </c>
      <c r="T50" s="285">
        <v>0</v>
      </c>
      <c r="U50" s="285">
        <v>0</v>
      </c>
    </row>
    <row r="51" spans="1:21" ht="15" x14ac:dyDescent="0.25">
      <c r="A51" s="79" t="s">
        <v>126</v>
      </c>
      <c r="B51" s="279">
        <v>502.5</v>
      </c>
      <c r="C51" s="281">
        <v>500</v>
      </c>
      <c r="D51" s="281">
        <v>601</v>
      </c>
      <c r="E51" s="281">
        <v>501.2</v>
      </c>
      <c r="F51" s="282">
        <v>0</v>
      </c>
      <c r="G51" s="281">
        <v>0</v>
      </c>
      <c r="H51" s="281">
        <v>0</v>
      </c>
      <c r="I51" s="281">
        <v>0</v>
      </c>
      <c r="J51" s="282">
        <v>0</v>
      </c>
      <c r="K51" s="281">
        <v>0</v>
      </c>
      <c r="L51" s="281">
        <v>0</v>
      </c>
      <c r="M51" s="281">
        <v>0</v>
      </c>
      <c r="N51" s="282">
        <v>502.5</v>
      </c>
      <c r="O51" s="281">
        <v>500</v>
      </c>
      <c r="P51" s="281">
        <v>601</v>
      </c>
      <c r="Q51" s="281">
        <v>501.2</v>
      </c>
      <c r="R51" s="282">
        <v>0</v>
      </c>
      <c r="S51" s="281">
        <v>0</v>
      </c>
      <c r="T51" s="281">
        <v>0</v>
      </c>
      <c r="U51" s="281">
        <v>0</v>
      </c>
    </row>
    <row r="52" spans="1:21" ht="15" x14ac:dyDescent="0.25">
      <c r="A52" s="80" t="s">
        <v>141</v>
      </c>
      <c r="B52" s="279">
        <v>18323</v>
      </c>
      <c r="C52" s="281">
        <v>17000</v>
      </c>
      <c r="D52" s="281">
        <v>21532</v>
      </c>
      <c r="E52" s="281">
        <v>18910</v>
      </c>
      <c r="F52" s="282">
        <v>0</v>
      </c>
      <c r="G52" s="281">
        <v>0</v>
      </c>
      <c r="H52" s="281">
        <v>0</v>
      </c>
      <c r="I52" s="281">
        <v>0</v>
      </c>
      <c r="J52" s="282">
        <v>0</v>
      </c>
      <c r="K52" s="281">
        <v>0</v>
      </c>
      <c r="L52" s="281">
        <v>0</v>
      </c>
      <c r="M52" s="281">
        <v>0</v>
      </c>
      <c r="N52" s="282">
        <v>18323</v>
      </c>
      <c r="O52" s="281">
        <v>17000</v>
      </c>
      <c r="P52" s="281">
        <v>21532</v>
      </c>
      <c r="Q52" s="281">
        <v>18910</v>
      </c>
      <c r="R52" s="282">
        <v>0</v>
      </c>
      <c r="S52" s="281">
        <v>0</v>
      </c>
      <c r="T52" s="281">
        <v>0</v>
      </c>
      <c r="U52" s="281">
        <v>0</v>
      </c>
    </row>
    <row r="53" spans="1:21" s="82" customFormat="1" ht="15" x14ac:dyDescent="0.25">
      <c r="A53" s="81" t="s">
        <v>6</v>
      </c>
      <c r="B53" s="284">
        <v>-17820.5</v>
      </c>
      <c r="C53" s="285">
        <v>-16500</v>
      </c>
      <c r="D53" s="285">
        <v>-20931</v>
      </c>
      <c r="E53" s="285">
        <v>-18408.8</v>
      </c>
      <c r="F53" s="286">
        <v>0</v>
      </c>
      <c r="G53" s="285">
        <v>0</v>
      </c>
      <c r="H53" s="285">
        <v>0</v>
      </c>
      <c r="I53" s="285">
        <v>0</v>
      </c>
      <c r="J53" s="286">
        <v>0</v>
      </c>
      <c r="K53" s="285">
        <v>0</v>
      </c>
      <c r="L53" s="285">
        <v>0</v>
      </c>
      <c r="M53" s="285">
        <v>0</v>
      </c>
      <c r="N53" s="286">
        <v>-17820.5</v>
      </c>
      <c r="O53" s="285">
        <v>-16500</v>
      </c>
      <c r="P53" s="285">
        <v>-20931</v>
      </c>
      <c r="Q53" s="285">
        <v>-18408.8</v>
      </c>
      <c r="R53" s="286">
        <v>0</v>
      </c>
      <c r="S53" s="285">
        <v>0</v>
      </c>
      <c r="T53" s="285">
        <v>0</v>
      </c>
      <c r="U53" s="285">
        <v>0</v>
      </c>
    </row>
    <row r="54" spans="1:21" ht="15" x14ac:dyDescent="0.25">
      <c r="A54" s="79" t="s">
        <v>127</v>
      </c>
      <c r="B54" s="289">
        <v>7250.5929999999998</v>
      </c>
      <c r="C54" s="290">
        <v>6100</v>
      </c>
      <c r="D54" s="290">
        <v>6689</v>
      </c>
      <c r="E54" s="290">
        <v>6861.04</v>
      </c>
      <c r="F54" s="291">
        <v>0</v>
      </c>
      <c r="G54" s="290">
        <v>0</v>
      </c>
      <c r="H54" s="290">
        <v>0</v>
      </c>
      <c r="I54" s="290">
        <v>0</v>
      </c>
      <c r="J54" s="291">
        <v>50</v>
      </c>
      <c r="K54" s="290">
        <v>0</v>
      </c>
      <c r="L54" s="290">
        <v>0</v>
      </c>
      <c r="M54" s="290">
        <v>0</v>
      </c>
      <c r="N54" s="291">
        <v>7200.5929999999998</v>
      </c>
      <c r="O54" s="290">
        <v>6100</v>
      </c>
      <c r="P54" s="290">
        <v>6689</v>
      </c>
      <c r="Q54" s="290">
        <v>6861.04</v>
      </c>
      <c r="R54" s="291">
        <v>0</v>
      </c>
      <c r="S54" s="290">
        <v>0</v>
      </c>
      <c r="T54" s="290">
        <v>0</v>
      </c>
      <c r="U54" s="290">
        <v>0</v>
      </c>
    </row>
    <row r="55" spans="1:21" ht="15" x14ac:dyDescent="0.25">
      <c r="A55" s="80" t="s">
        <v>141</v>
      </c>
      <c r="B55" s="289">
        <v>5478.01</v>
      </c>
      <c r="C55" s="290">
        <v>4200</v>
      </c>
      <c r="D55" s="290">
        <v>4810</v>
      </c>
      <c r="E55" s="290">
        <v>6992.1710000000003</v>
      </c>
      <c r="F55" s="291">
        <v>0</v>
      </c>
      <c r="G55" s="290">
        <v>0</v>
      </c>
      <c r="H55" s="290">
        <v>0</v>
      </c>
      <c r="I55" s="290">
        <v>0</v>
      </c>
      <c r="J55" s="291">
        <v>60.96</v>
      </c>
      <c r="K55" s="290">
        <v>400</v>
      </c>
      <c r="L55" s="290">
        <v>100</v>
      </c>
      <c r="M55" s="290">
        <v>52.170999999999999</v>
      </c>
      <c r="N55" s="291">
        <v>5417.05</v>
      </c>
      <c r="O55" s="290">
        <v>3800</v>
      </c>
      <c r="P55" s="290">
        <v>4710</v>
      </c>
      <c r="Q55" s="290">
        <v>6940</v>
      </c>
      <c r="R55" s="291">
        <v>0</v>
      </c>
      <c r="S55" s="290">
        <v>0</v>
      </c>
      <c r="T55" s="290">
        <v>0</v>
      </c>
      <c r="U55" s="290">
        <v>0</v>
      </c>
    </row>
    <row r="56" spans="1:21" s="82" customFormat="1" ht="15" x14ac:dyDescent="0.25">
      <c r="A56" s="81" t="s">
        <v>6</v>
      </c>
      <c r="B56" s="284">
        <v>1772.5829999999996</v>
      </c>
      <c r="C56" s="285">
        <v>1900</v>
      </c>
      <c r="D56" s="285">
        <v>1879</v>
      </c>
      <c r="E56" s="285">
        <v>-131.13100000000003</v>
      </c>
      <c r="F56" s="286">
        <v>0</v>
      </c>
      <c r="G56" s="285">
        <v>0</v>
      </c>
      <c r="H56" s="285">
        <v>0</v>
      </c>
      <c r="I56" s="285">
        <v>0</v>
      </c>
      <c r="J56" s="286">
        <v>-10.96</v>
      </c>
      <c r="K56" s="285">
        <v>-400</v>
      </c>
      <c r="L56" s="285">
        <v>-100</v>
      </c>
      <c r="M56" s="285">
        <v>-52.170999999999999</v>
      </c>
      <c r="N56" s="286">
        <v>1783.5429999999997</v>
      </c>
      <c r="O56" s="285">
        <v>2300</v>
      </c>
      <c r="P56" s="285">
        <v>1979</v>
      </c>
      <c r="Q56" s="285">
        <v>-78.960000000000036</v>
      </c>
      <c r="R56" s="286">
        <v>0</v>
      </c>
      <c r="S56" s="285">
        <v>0</v>
      </c>
      <c r="T56" s="285">
        <v>0</v>
      </c>
      <c r="U56" s="285">
        <v>0</v>
      </c>
    </row>
    <row r="57" spans="1:21" ht="15" x14ac:dyDescent="0.25">
      <c r="A57" s="79" t="s">
        <v>128</v>
      </c>
      <c r="B57" s="289">
        <v>0</v>
      </c>
      <c r="C57" s="290">
        <v>0</v>
      </c>
      <c r="D57" s="290">
        <v>0</v>
      </c>
      <c r="E57" s="290">
        <v>0</v>
      </c>
      <c r="F57" s="291">
        <v>0</v>
      </c>
      <c r="G57" s="290">
        <v>0</v>
      </c>
      <c r="H57" s="290">
        <v>0</v>
      </c>
      <c r="I57" s="290">
        <v>0</v>
      </c>
      <c r="J57" s="291">
        <v>0</v>
      </c>
      <c r="K57" s="290">
        <v>0</v>
      </c>
      <c r="L57" s="290">
        <v>0</v>
      </c>
      <c r="M57" s="290">
        <v>0</v>
      </c>
      <c r="N57" s="291">
        <v>0</v>
      </c>
      <c r="O57" s="290">
        <v>0</v>
      </c>
      <c r="P57" s="290">
        <v>0</v>
      </c>
      <c r="Q57" s="290">
        <v>0</v>
      </c>
      <c r="R57" s="291">
        <v>0</v>
      </c>
      <c r="S57" s="290">
        <v>0</v>
      </c>
      <c r="T57" s="290">
        <v>0</v>
      </c>
      <c r="U57" s="290">
        <v>0</v>
      </c>
    </row>
    <row r="58" spans="1:21" ht="15" x14ac:dyDescent="0.25">
      <c r="A58" s="80" t="s">
        <v>141</v>
      </c>
      <c r="B58" s="289">
        <v>0</v>
      </c>
      <c r="C58" s="290">
        <v>0</v>
      </c>
      <c r="D58" s="290">
        <v>0</v>
      </c>
      <c r="E58" s="290">
        <v>0</v>
      </c>
      <c r="F58" s="291">
        <v>0</v>
      </c>
      <c r="G58" s="290">
        <v>0</v>
      </c>
      <c r="H58" s="290">
        <v>0</v>
      </c>
      <c r="I58" s="290">
        <v>0</v>
      </c>
      <c r="J58" s="291">
        <v>0</v>
      </c>
      <c r="K58" s="290">
        <v>0</v>
      </c>
      <c r="L58" s="290">
        <v>0</v>
      </c>
      <c r="M58" s="290">
        <v>0</v>
      </c>
      <c r="N58" s="291">
        <v>0</v>
      </c>
      <c r="O58" s="290">
        <v>0</v>
      </c>
      <c r="P58" s="290">
        <v>0</v>
      </c>
      <c r="Q58" s="290">
        <v>0</v>
      </c>
      <c r="R58" s="291">
        <v>0</v>
      </c>
      <c r="S58" s="290">
        <v>0</v>
      </c>
      <c r="T58" s="290">
        <v>0</v>
      </c>
      <c r="U58" s="290">
        <v>0</v>
      </c>
    </row>
    <row r="59" spans="1:21" ht="15" x14ac:dyDescent="0.25">
      <c r="A59" s="81" t="s">
        <v>6</v>
      </c>
      <c r="B59" s="289">
        <v>0</v>
      </c>
      <c r="C59" s="290">
        <v>0</v>
      </c>
      <c r="D59" s="290">
        <v>0</v>
      </c>
      <c r="E59" s="290">
        <v>0</v>
      </c>
      <c r="F59" s="291">
        <v>0</v>
      </c>
      <c r="G59" s="290">
        <v>0</v>
      </c>
      <c r="H59" s="290">
        <v>0</v>
      </c>
      <c r="I59" s="290">
        <v>0</v>
      </c>
      <c r="J59" s="291">
        <v>0</v>
      </c>
      <c r="K59" s="290">
        <v>0</v>
      </c>
      <c r="L59" s="290">
        <v>0</v>
      </c>
      <c r="M59" s="290">
        <v>0</v>
      </c>
      <c r="N59" s="291">
        <v>0</v>
      </c>
      <c r="O59" s="290">
        <v>0</v>
      </c>
      <c r="P59" s="290">
        <v>0</v>
      </c>
      <c r="Q59" s="290">
        <v>0</v>
      </c>
      <c r="R59" s="291">
        <v>0</v>
      </c>
      <c r="S59" s="290">
        <v>0</v>
      </c>
      <c r="T59" s="290">
        <v>0</v>
      </c>
      <c r="U59" s="290">
        <v>0</v>
      </c>
    </row>
    <row r="60" spans="1:21" ht="15" x14ac:dyDescent="0.25">
      <c r="A60" s="10"/>
      <c r="B60" s="292"/>
      <c r="C60" s="293"/>
      <c r="D60" s="293"/>
      <c r="E60" s="293"/>
      <c r="F60" s="294"/>
      <c r="G60" s="293"/>
      <c r="H60" s="293"/>
      <c r="I60" s="293"/>
      <c r="J60" s="294"/>
      <c r="K60" s="293"/>
      <c r="L60" s="293"/>
      <c r="M60" s="293"/>
      <c r="N60" s="294"/>
      <c r="O60" s="293"/>
      <c r="P60" s="293"/>
      <c r="Q60" s="293"/>
      <c r="R60" s="294"/>
      <c r="S60" s="293"/>
      <c r="T60" s="293"/>
      <c r="U60" s="293"/>
    </row>
    <row r="61" spans="1:21" ht="15" x14ac:dyDescent="0.25">
      <c r="A61" s="77" t="s">
        <v>129</v>
      </c>
      <c r="B61" s="264"/>
      <c r="C61" s="265"/>
      <c r="D61" s="265"/>
      <c r="E61" s="265"/>
      <c r="F61" s="266"/>
      <c r="G61" s="265"/>
      <c r="H61" s="265"/>
      <c r="I61" s="265"/>
      <c r="J61" s="266"/>
      <c r="K61" s="265"/>
      <c r="L61" s="265"/>
      <c r="M61" s="265"/>
      <c r="N61" s="266"/>
      <c r="O61" s="265"/>
      <c r="P61" s="265"/>
      <c r="Q61" s="265"/>
      <c r="R61" s="266"/>
      <c r="S61" s="265"/>
      <c r="T61" s="265"/>
      <c r="U61" s="265"/>
    </row>
    <row r="62" spans="1:21" ht="15" x14ac:dyDescent="0.25">
      <c r="A62" s="76" t="s">
        <v>130</v>
      </c>
      <c r="B62" s="267">
        <v>428743.47499999998</v>
      </c>
      <c r="C62" s="268">
        <v>398543</v>
      </c>
      <c r="D62" s="268">
        <v>507066.76399999997</v>
      </c>
      <c r="E62" s="268">
        <v>542746.16884000006</v>
      </c>
      <c r="F62" s="269">
        <v>71695.682000000001</v>
      </c>
      <c r="G62" s="268">
        <v>53994</v>
      </c>
      <c r="H62" s="268">
        <v>80110.763999999996</v>
      </c>
      <c r="I62" s="268">
        <v>99164.909210000027</v>
      </c>
      <c r="J62" s="269">
        <v>4523.9490000000005</v>
      </c>
      <c r="K62" s="268">
        <v>5600</v>
      </c>
      <c r="L62" s="268">
        <v>4860</v>
      </c>
      <c r="M62" s="268">
        <v>3294.11148</v>
      </c>
      <c r="N62" s="269">
        <v>352523.84399999998</v>
      </c>
      <c r="O62" s="268">
        <v>338949</v>
      </c>
      <c r="P62" s="268">
        <v>422096</v>
      </c>
      <c r="Q62" s="268">
        <v>440287.14815000002</v>
      </c>
      <c r="R62" s="269">
        <v>0</v>
      </c>
      <c r="S62" s="268">
        <v>0</v>
      </c>
      <c r="T62" s="268">
        <v>0</v>
      </c>
      <c r="U62" s="268">
        <v>0</v>
      </c>
    </row>
    <row r="63" spans="1:21" ht="15" x14ac:dyDescent="0.25">
      <c r="A63" s="76" t="s">
        <v>141</v>
      </c>
      <c r="B63" s="267">
        <v>380971.80099999998</v>
      </c>
      <c r="C63" s="268">
        <v>395832</v>
      </c>
      <c r="D63" s="268">
        <v>452963.03372000001</v>
      </c>
      <c r="E63" s="268">
        <v>493163.53571999999</v>
      </c>
      <c r="F63" s="269">
        <v>46900.062999999987</v>
      </c>
      <c r="G63" s="268">
        <v>49697</v>
      </c>
      <c r="H63" s="268">
        <v>50090.400000000001</v>
      </c>
      <c r="I63" s="268">
        <v>68758.630300000004</v>
      </c>
      <c r="J63" s="269">
        <v>3846.3159999999998</v>
      </c>
      <c r="K63" s="268">
        <v>5830</v>
      </c>
      <c r="L63" s="268">
        <v>5709</v>
      </c>
      <c r="M63" s="268">
        <v>2625.79954</v>
      </c>
      <c r="N63" s="269">
        <v>330225.42199999996</v>
      </c>
      <c r="O63" s="268">
        <v>340305</v>
      </c>
      <c r="P63" s="268">
        <v>397163.63371999998</v>
      </c>
      <c r="Q63" s="268">
        <v>421779.10587999999</v>
      </c>
      <c r="R63" s="269">
        <v>0</v>
      </c>
      <c r="S63" s="268">
        <v>0</v>
      </c>
      <c r="T63" s="268">
        <v>0</v>
      </c>
      <c r="U63" s="268">
        <v>0</v>
      </c>
    </row>
    <row r="64" spans="1:21" ht="15" x14ac:dyDescent="0.25">
      <c r="A64" s="11" t="s">
        <v>6</v>
      </c>
      <c r="B64" s="267">
        <v>47771.67399999997</v>
      </c>
      <c r="C64" s="268">
        <v>2711</v>
      </c>
      <c r="D64" s="268">
        <v>54103.730280000003</v>
      </c>
      <c r="E64" s="268">
        <v>49582.633120000028</v>
      </c>
      <c r="F64" s="269">
        <v>24795.618999999995</v>
      </c>
      <c r="G64" s="268">
        <v>4297</v>
      </c>
      <c r="H64" s="268">
        <v>30020.364000000001</v>
      </c>
      <c r="I64" s="268">
        <v>30406.278910000001</v>
      </c>
      <c r="J64" s="269">
        <v>677.63300000000027</v>
      </c>
      <c r="K64" s="268">
        <v>-230</v>
      </c>
      <c r="L64" s="268">
        <v>-849</v>
      </c>
      <c r="M64" s="268">
        <v>668.31193999999994</v>
      </c>
      <c r="N64" s="269">
        <v>22298.421999999977</v>
      </c>
      <c r="O64" s="268">
        <v>-1356</v>
      </c>
      <c r="P64" s="268">
        <v>24932.366280000002</v>
      </c>
      <c r="Q64" s="268">
        <v>18508.042270000031</v>
      </c>
      <c r="R64" s="269">
        <v>0</v>
      </c>
      <c r="S64" s="268">
        <v>0</v>
      </c>
      <c r="T64" s="268">
        <v>0</v>
      </c>
      <c r="U64" s="268">
        <v>0</v>
      </c>
    </row>
    <row r="65" spans="1:21" ht="15" x14ac:dyDescent="0.25">
      <c r="A65" s="10"/>
      <c r="B65" s="292"/>
      <c r="C65" s="293"/>
      <c r="D65" s="293"/>
      <c r="E65" s="293"/>
      <c r="F65" s="294"/>
      <c r="G65" s="293"/>
      <c r="H65" s="293"/>
      <c r="I65" s="293"/>
      <c r="J65" s="294"/>
      <c r="K65" s="293"/>
      <c r="L65" s="293"/>
      <c r="M65" s="293"/>
      <c r="N65" s="294"/>
      <c r="O65" s="293"/>
      <c r="P65" s="293"/>
      <c r="Q65" s="293"/>
      <c r="R65" s="294"/>
      <c r="S65" s="293"/>
      <c r="T65" s="293"/>
      <c r="U65" s="293"/>
    </row>
    <row r="66" spans="1:21" ht="23.25" x14ac:dyDescent="0.25">
      <c r="A66" s="77" t="s">
        <v>131</v>
      </c>
      <c r="B66" s="264"/>
      <c r="C66" s="265"/>
      <c r="D66" s="265"/>
      <c r="E66" s="265"/>
      <c r="F66" s="266"/>
      <c r="G66" s="265"/>
      <c r="H66" s="265"/>
      <c r="I66" s="265"/>
      <c r="J66" s="266"/>
      <c r="K66" s="265"/>
      <c r="L66" s="265"/>
      <c r="M66" s="265"/>
      <c r="N66" s="266"/>
      <c r="O66" s="265"/>
      <c r="P66" s="265"/>
      <c r="Q66" s="265"/>
      <c r="R66" s="266"/>
      <c r="S66" s="265"/>
      <c r="T66" s="265"/>
      <c r="U66" s="265"/>
    </row>
    <row r="67" spans="1:21" ht="15" x14ac:dyDescent="0.25">
      <c r="A67" s="76" t="s">
        <v>130</v>
      </c>
      <c r="B67" s="267">
        <v>13530.25</v>
      </c>
      <c r="C67" s="268">
        <v>10000</v>
      </c>
      <c r="D67" s="268">
        <v>12075</v>
      </c>
      <c r="E67" s="268">
        <v>12914.884249999999</v>
      </c>
      <c r="F67" s="269">
        <v>0</v>
      </c>
      <c r="G67" s="268">
        <v>0</v>
      </c>
      <c r="H67" s="268">
        <v>0</v>
      </c>
      <c r="I67" s="268">
        <v>0</v>
      </c>
      <c r="J67" s="269">
        <v>0</v>
      </c>
      <c r="K67" s="268">
        <v>0</v>
      </c>
      <c r="L67" s="268">
        <v>0</v>
      </c>
      <c r="M67" s="268">
        <v>0</v>
      </c>
      <c r="N67" s="269">
        <v>13530.25</v>
      </c>
      <c r="O67" s="268">
        <v>10000</v>
      </c>
      <c r="P67" s="268">
        <v>12075</v>
      </c>
      <c r="Q67" s="268">
        <v>12914.884249999999</v>
      </c>
      <c r="R67" s="269">
        <v>0</v>
      </c>
      <c r="S67" s="268">
        <v>0</v>
      </c>
      <c r="T67" s="268">
        <v>0</v>
      </c>
      <c r="U67" s="268">
        <v>0</v>
      </c>
    </row>
    <row r="68" spans="1:21" ht="15" x14ac:dyDescent="0.25">
      <c r="A68" s="76" t="s">
        <v>141</v>
      </c>
      <c r="B68" s="267">
        <v>6875.2079999999996</v>
      </c>
      <c r="C68" s="268">
        <v>6500</v>
      </c>
      <c r="D68" s="268">
        <v>7551</v>
      </c>
      <c r="E68" s="268">
        <v>8290.5930000000008</v>
      </c>
      <c r="F68" s="269">
        <v>0</v>
      </c>
      <c r="G68" s="268">
        <v>0</v>
      </c>
      <c r="H68" s="268">
        <v>0</v>
      </c>
      <c r="I68" s="268">
        <v>0</v>
      </c>
      <c r="J68" s="269">
        <v>50</v>
      </c>
      <c r="K68" s="268">
        <v>0</v>
      </c>
      <c r="L68" s="268">
        <v>0</v>
      </c>
      <c r="M68" s="268">
        <v>0</v>
      </c>
      <c r="N68" s="269">
        <v>6825.2079999999996</v>
      </c>
      <c r="O68" s="268">
        <v>6500</v>
      </c>
      <c r="P68" s="268">
        <v>7551</v>
      </c>
      <c r="Q68" s="268">
        <v>8290.5930000000008</v>
      </c>
      <c r="R68" s="269">
        <v>0</v>
      </c>
      <c r="S68" s="268">
        <v>0</v>
      </c>
      <c r="T68" s="268">
        <v>0</v>
      </c>
      <c r="U68" s="268">
        <v>0</v>
      </c>
    </row>
    <row r="69" spans="1:21" s="39" customFormat="1" ht="15" x14ac:dyDescent="0.25">
      <c r="A69" s="83" t="s">
        <v>167</v>
      </c>
      <c r="B69" s="267">
        <v>0</v>
      </c>
      <c r="C69" s="268">
        <v>0</v>
      </c>
      <c r="D69" s="268">
        <v>0</v>
      </c>
      <c r="E69" s="268">
        <v>0</v>
      </c>
      <c r="F69" s="269"/>
      <c r="G69" s="268"/>
      <c r="H69" s="268"/>
      <c r="I69" s="268"/>
      <c r="J69" s="269"/>
      <c r="K69" s="268"/>
      <c r="L69" s="268"/>
      <c r="M69" s="268"/>
      <c r="N69" s="269">
        <v>0</v>
      </c>
      <c r="O69" s="268">
        <v>0</v>
      </c>
      <c r="P69" s="268"/>
      <c r="Q69" s="268"/>
      <c r="R69" s="269"/>
      <c r="S69" s="268"/>
      <c r="T69" s="268"/>
      <c r="U69" s="268"/>
    </row>
    <row r="70" spans="1:21" ht="15" x14ac:dyDescent="0.25">
      <c r="A70" s="11" t="s">
        <v>6</v>
      </c>
      <c r="B70" s="270">
        <v>6655.0420000000004</v>
      </c>
      <c r="C70" s="271">
        <v>3500</v>
      </c>
      <c r="D70" s="271">
        <v>4524</v>
      </c>
      <c r="E70" s="271">
        <v>4624.2912499999984</v>
      </c>
      <c r="F70" s="272">
        <v>0</v>
      </c>
      <c r="G70" s="271">
        <v>0</v>
      </c>
      <c r="H70" s="271">
        <v>0</v>
      </c>
      <c r="I70" s="271">
        <v>0</v>
      </c>
      <c r="J70" s="272">
        <v>-50</v>
      </c>
      <c r="K70" s="271">
        <v>0</v>
      </c>
      <c r="L70" s="271">
        <v>0</v>
      </c>
      <c r="M70" s="271">
        <v>0</v>
      </c>
      <c r="N70" s="272">
        <v>6705.0420000000004</v>
      </c>
      <c r="O70" s="271">
        <v>3500</v>
      </c>
      <c r="P70" s="271">
        <v>4524</v>
      </c>
      <c r="Q70" s="271">
        <v>4624.2912499999984</v>
      </c>
      <c r="R70" s="272">
        <v>0</v>
      </c>
      <c r="S70" s="271">
        <v>0</v>
      </c>
      <c r="T70" s="271">
        <v>0</v>
      </c>
      <c r="U70" s="271">
        <v>0</v>
      </c>
    </row>
    <row r="71" spans="1:21" ht="15" x14ac:dyDescent="0.25">
      <c r="A71" s="77" t="s">
        <v>132</v>
      </c>
      <c r="B71" s="264"/>
      <c r="C71" s="265"/>
      <c r="D71" s="265"/>
      <c r="E71" s="265"/>
      <c r="F71" s="266"/>
      <c r="G71" s="265"/>
      <c r="H71" s="265"/>
      <c r="I71" s="265"/>
      <c r="J71" s="266"/>
      <c r="K71" s="265"/>
      <c r="L71" s="265"/>
      <c r="M71" s="265"/>
      <c r="N71" s="266"/>
      <c r="O71" s="265"/>
      <c r="P71" s="265"/>
      <c r="Q71" s="265"/>
      <c r="R71" s="266"/>
      <c r="S71" s="265"/>
      <c r="T71" s="265"/>
      <c r="U71" s="265"/>
    </row>
    <row r="72" spans="1:21" ht="15" x14ac:dyDescent="0.25">
      <c r="A72" s="76" t="s">
        <v>130</v>
      </c>
      <c r="B72" s="267">
        <v>0</v>
      </c>
      <c r="C72" s="268">
        <v>0</v>
      </c>
      <c r="D72" s="268">
        <v>0</v>
      </c>
      <c r="E72" s="268">
        <v>0</v>
      </c>
      <c r="F72" s="269">
        <v>0</v>
      </c>
      <c r="G72" s="268">
        <v>0</v>
      </c>
      <c r="H72" s="268">
        <v>0</v>
      </c>
      <c r="I72" s="268">
        <v>0</v>
      </c>
      <c r="J72" s="269">
        <v>0</v>
      </c>
      <c r="K72" s="268">
        <v>0</v>
      </c>
      <c r="L72" s="268">
        <v>0</v>
      </c>
      <c r="M72" s="268">
        <v>0</v>
      </c>
      <c r="N72" s="269">
        <v>0</v>
      </c>
      <c r="O72" s="268">
        <v>0</v>
      </c>
      <c r="P72" s="268">
        <v>0</v>
      </c>
      <c r="Q72" s="268">
        <v>0</v>
      </c>
      <c r="R72" s="269">
        <v>0</v>
      </c>
      <c r="S72" s="268">
        <v>0</v>
      </c>
      <c r="T72" s="268">
        <v>0</v>
      </c>
      <c r="U72" s="268">
        <v>0</v>
      </c>
    </row>
    <row r="73" spans="1:21" ht="15" x14ac:dyDescent="0.25">
      <c r="A73" s="76" t="s">
        <v>141</v>
      </c>
      <c r="B73" s="267">
        <v>0</v>
      </c>
      <c r="C73" s="268">
        <v>0</v>
      </c>
      <c r="D73" s="268">
        <v>0</v>
      </c>
      <c r="E73" s="268">
        <v>0</v>
      </c>
      <c r="F73" s="269">
        <v>0</v>
      </c>
      <c r="G73" s="268">
        <v>0</v>
      </c>
      <c r="H73" s="268">
        <v>0</v>
      </c>
      <c r="I73" s="268">
        <v>0</v>
      </c>
      <c r="J73" s="269">
        <v>0</v>
      </c>
      <c r="K73" s="268">
        <v>0</v>
      </c>
      <c r="L73" s="268">
        <v>0</v>
      </c>
      <c r="M73" s="268">
        <v>0</v>
      </c>
      <c r="N73" s="269">
        <v>0</v>
      </c>
      <c r="O73" s="268">
        <v>0</v>
      </c>
      <c r="P73" s="268">
        <v>0</v>
      </c>
      <c r="Q73" s="268">
        <v>0</v>
      </c>
      <c r="R73" s="269">
        <v>0</v>
      </c>
      <c r="S73" s="268">
        <v>0</v>
      </c>
      <c r="T73" s="268">
        <v>0</v>
      </c>
      <c r="U73" s="268">
        <v>0</v>
      </c>
    </row>
    <row r="74" spans="1:21" ht="15" x14ac:dyDescent="0.25">
      <c r="A74" s="76" t="s">
        <v>167</v>
      </c>
      <c r="B74" s="267">
        <v>0</v>
      </c>
      <c r="C74" s="268">
        <v>0</v>
      </c>
      <c r="D74" s="268">
        <v>0</v>
      </c>
      <c r="E74" s="268">
        <v>0</v>
      </c>
      <c r="F74" s="269"/>
      <c r="G74" s="268"/>
      <c r="H74" s="268"/>
      <c r="I74" s="268"/>
      <c r="J74" s="269"/>
      <c r="K74" s="268"/>
      <c r="L74" s="268"/>
      <c r="M74" s="268"/>
      <c r="N74" s="269">
        <v>0</v>
      </c>
      <c r="O74" s="268">
        <v>0</v>
      </c>
      <c r="P74" s="268"/>
      <c r="Q74" s="268"/>
      <c r="R74" s="269"/>
      <c r="S74" s="268"/>
      <c r="T74" s="268"/>
      <c r="U74" s="268"/>
    </row>
    <row r="75" spans="1:21" ht="15" x14ac:dyDescent="0.25">
      <c r="A75" s="11" t="s">
        <v>6</v>
      </c>
      <c r="B75" s="295">
        <v>0</v>
      </c>
      <c r="C75" s="296">
        <v>0</v>
      </c>
      <c r="D75" s="296">
        <v>0</v>
      </c>
      <c r="E75" s="296">
        <v>0</v>
      </c>
      <c r="F75" s="297">
        <v>0</v>
      </c>
      <c r="G75" s="296">
        <v>0</v>
      </c>
      <c r="H75" s="296">
        <v>0</v>
      </c>
      <c r="I75" s="296">
        <v>0</v>
      </c>
      <c r="J75" s="297">
        <v>0</v>
      </c>
      <c r="K75" s="296">
        <v>0</v>
      </c>
      <c r="L75" s="296">
        <v>0</v>
      </c>
      <c r="M75" s="296">
        <v>0</v>
      </c>
      <c r="N75" s="297">
        <v>0</v>
      </c>
      <c r="O75" s="296">
        <v>0</v>
      </c>
      <c r="P75" s="296">
        <v>0</v>
      </c>
      <c r="Q75" s="296">
        <v>0</v>
      </c>
      <c r="R75" s="297">
        <v>0</v>
      </c>
      <c r="S75" s="296">
        <v>0</v>
      </c>
      <c r="T75" s="296">
        <v>0</v>
      </c>
      <c r="U75" s="296">
        <v>0</v>
      </c>
    </row>
    <row r="76" spans="1:21" ht="15" x14ac:dyDescent="0.25">
      <c r="A76" s="12"/>
      <c r="B76" s="298"/>
      <c r="C76" s="299"/>
      <c r="D76" s="299"/>
      <c r="E76" s="299"/>
      <c r="F76" s="300"/>
      <c r="G76" s="299"/>
      <c r="H76" s="299"/>
      <c r="I76" s="299"/>
      <c r="J76" s="300"/>
      <c r="K76" s="299"/>
      <c r="L76" s="299"/>
      <c r="M76" s="299"/>
      <c r="N76" s="300"/>
      <c r="O76" s="299"/>
      <c r="P76" s="299"/>
      <c r="Q76" s="299"/>
      <c r="R76" s="300"/>
      <c r="S76" s="299"/>
      <c r="T76" s="299"/>
      <c r="U76" s="299"/>
    </row>
    <row r="77" spans="1:21" ht="15" x14ac:dyDescent="0.25">
      <c r="A77" s="8" t="s">
        <v>10</v>
      </c>
      <c r="B77" s="270">
        <v>442273.72499999998</v>
      </c>
      <c r="C77" s="271">
        <v>408543</v>
      </c>
      <c r="D77" s="271">
        <v>519141.76399999997</v>
      </c>
      <c r="E77" s="271">
        <v>555661.05309000006</v>
      </c>
      <c r="F77" s="272">
        <v>71695.682000000001</v>
      </c>
      <c r="G77" s="271">
        <v>53994</v>
      </c>
      <c r="H77" s="271">
        <v>80110.763999999996</v>
      </c>
      <c r="I77" s="271">
        <v>99164.909210000027</v>
      </c>
      <c r="J77" s="272">
        <v>4523.9490000000005</v>
      </c>
      <c r="K77" s="271">
        <v>5600</v>
      </c>
      <c r="L77" s="271">
        <v>4860</v>
      </c>
      <c r="M77" s="271">
        <v>3294.11148</v>
      </c>
      <c r="N77" s="272">
        <v>366054.09399999998</v>
      </c>
      <c r="O77" s="271">
        <v>348949</v>
      </c>
      <c r="P77" s="271">
        <v>434171</v>
      </c>
      <c r="Q77" s="271">
        <v>453202.03240000003</v>
      </c>
      <c r="R77" s="272">
        <v>0</v>
      </c>
      <c r="S77" s="271">
        <v>0</v>
      </c>
      <c r="T77" s="271">
        <v>0</v>
      </c>
      <c r="U77" s="271">
        <v>0</v>
      </c>
    </row>
    <row r="78" spans="1:21" ht="15" x14ac:dyDescent="0.25">
      <c r="A78" s="8" t="s">
        <v>66</v>
      </c>
      <c r="B78" s="270">
        <v>387847.00899999996</v>
      </c>
      <c r="C78" s="271">
        <v>402332</v>
      </c>
      <c r="D78" s="271">
        <v>460514.03372000001</v>
      </c>
      <c r="E78" s="271">
        <v>501454.12871999998</v>
      </c>
      <c r="F78" s="272">
        <v>46900.062999999987</v>
      </c>
      <c r="G78" s="271">
        <v>49697</v>
      </c>
      <c r="H78" s="271">
        <v>50090.400000000001</v>
      </c>
      <c r="I78" s="271">
        <v>68758.630300000004</v>
      </c>
      <c r="J78" s="272">
        <v>3896.3159999999998</v>
      </c>
      <c r="K78" s="271">
        <v>5830</v>
      </c>
      <c r="L78" s="271">
        <v>5709</v>
      </c>
      <c r="M78" s="271">
        <v>2625.79954</v>
      </c>
      <c r="N78" s="272">
        <v>337050.62999999995</v>
      </c>
      <c r="O78" s="271">
        <v>346805</v>
      </c>
      <c r="P78" s="271">
        <v>404714.63371999998</v>
      </c>
      <c r="Q78" s="271">
        <v>430069.69887999998</v>
      </c>
      <c r="R78" s="272">
        <v>0</v>
      </c>
      <c r="S78" s="271">
        <v>0</v>
      </c>
      <c r="T78" s="271">
        <v>0</v>
      </c>
      <c r="U78" s="271">
        <v>0</v>
      </c>
    </row>
    <row r="79" spans="1:21" ht="15.75" thickBot="1" x14ac:dyDescent="0.3">
      <c r="A79" s="13" t="s">
        <v>7</v>
      </c>
      <c r="B79" s="301">
        <v>54453.216000000029</v>
      </c>
      <c r="C79" s="302">
        <v>6211</v>
      </c>
      <c r="D79" s="302">
        <v>58627.730280000018</v>
      </c>
      <c r="E79" s="303">
        <v>54206.950550000045</v>
      </c>
      <c r="F79" s="304">
        <v>24822.118999999995</v>
      </c>
      <c r="G79" s="302">
        <v>4297</v>
      </c>
      <c r="H79" s="302">
        <v>30020.364000000001</v>
      </c>
      <c r="I79" s="302">
        <v>30406.305090000002</v>
      </c>
      <c r="J79" s="304">
        <v>627.63300000000027</v>
      </c>
      <c r="K79" s="302">
        <v>-230</v>
      </c>
      <c r="L79" s="302">
        <v>-849</v>
      </c>
      <c r="M79" s="302">
        <v>668.31193999999994</v>
      </c>
      <c r="N79" s="304">
        <v>29003.464000000036</v>
      </c>
      <c r="O79" s="302">
        <v>2144</v>
      </c>
      <c r="P79" s="302">
        <v>29456.366280000017</v>
      </c>
      <c r="Q79" s="302">
        <v>23132.333520000044</v>
      </c>
      <c r="R79" s="304">
        <v>0</v>
      </c>
      <c r="S79" s="305">
        <v>0</v>
      </c>
      <c r="T79" s="302">
        <v>0</v>
      </c>
      <c r="U79" s="302">
        <v>0</v>
      </c>
    </row>
    <row r="80" spans="1:21" ht="15" x14ac:dyDescent="0.25">
      <c r="B80" s="43"/>
      <c r="D80" s="43"/>
      <c r="E80" s="43"/>
      <c r="F80" s="43"/>
      <c r="G80" s="43"/>
      <c r="H80" s="43"/>
      <c r="I80" s="43"/>
      <c r="J80" s="43"/>
      <c r="K80" s="43"/>
      <c r="L80" s="43"/>
      <c r="M80" s="43"/>
      <c r="N80" s="43"/>
      <c r="O80" s="43"/>
      <c r="P80" s="43"/>
      <c r="Q80" s="39"/>
      <c r="R80" s="43"/>
      <c r="S80" s="39"/>
      <c r="T80" s="43"/>
      <c r="U80" s="39"/>
    </row>
    <row r="81" spans="5:5" ht="15" x14ac:dyDescent="0.25"/>
    <row r="83" spans="5:5" ht="15" x14ac:dyDescent="0.25">
      <c r="E83" s="43"/>
    </row>
    <row r="84" spans="5:5" ht="15" x14ac:dyDescent="0.25">
      <c r="E84" s="43"/>
    </row>
  </sheetData>
  <mergeCells count="5">
    <mergeCell ref="B1:E1"/>
    <mergeCell ref="F1:I1"/>
    <mergeCell ref="J1:M1"/>
    <mergeCell ref="N1:Q1"/>
    <mergeCell ref="R1:U1"/>
  </mergeCells>
  <pageMargins left="0.7" right="0.7" top="0.75" bottom="0.75" header="0.3" footer="0.3"/>
  <pageSetup paperSize="9" scale="4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Vezetői elemzés</vt:lpstr>
      <vt:lpstr>Kimutatás adatok</vt:lpstr>
      <vt:lpstr>Terv adatok részletes</vt:lpstr>
      <vt:lpstr>'Vezetői elemzés'!Nyomtatási_terület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Szabolcsi Nóra</cp:lastModifiedBy>
  <cp:lastPrinted>2024-04-26T08:53:56Z</cp:lastPrinted>
  <dcterms:created xsi:type="dcterms:W3CDTF">2016-10-20T17:50:30Z</dcterms:created>
  <dcterms:modified xsi:type="dcterms:W3CDTF">2024-04-28T11:26:36Z</dcterms:modified>
</cp:coreProperties>
</file>