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Docs\MEE\Elnoksegi\2023 Dec\"/>
    </mc:Choice>
  </mc:AlternateContent>
  <xr:revisionPtr revIDLastSave="0" documentId="13_ncr:1_{77A0F223-FD5B-4A3B-A445-4E2972640311}" xr6:coauthVersionLast="36" xr6:coauthVersionMax="36" xr10:uidLastSave="{00000000-0000-0000-0000-000000000000}"/>
  <bookViews>
    <workbookView xWindow="0" yWindow="0" windowWidth="57600" windowHeight="22056" xr2:uid="{00000000-000D-0000-FFFF-FFFF00000000}"/>
  </bookViews>
  <sheets>
    <sheet name="Vezetői elemzés" sheetId="1" r:id="rId1"/>
    <sheet name="Kimutatás adatok" sheetId="3" r:id="rId2"/>
    <sheet name="Terv adatok részletes" sheetId="4" r:id="rId3"/>
  </sheets>
  <definedNames>
    <definedName name="_xlnm.Print_Area" localSheetId="0">'Vezetői elemzés'!$A$1:$H$226</definedName>
  </definedNames>
  <calcPr calcId="191029"/>
</workbook>
</file>

<file path=xl/calcChain.xml><?xml version="1.0" encoding="utf-8"?>
<calcChain xmlns="http://schemas.openxmlformats.org/spreadsheetml/2006/main">
  <c r="G143" i="1" l="1"/>
  <c r="G142" i="1"/>
  <c r="G141" i="1"/>
  <c r="G140" i="1"/>
  <c r="G139" i="1"/>
  <c r="G138" i="1"/>
  <c r="G137" i="1"/>
  <c r="G53" i="3" l="1"/>
  <c r="F53" i="3"/>
  <c r="G50" i="3"/>
  <c r="F50" i="3"/>
  <c r="G49" i="3"/>
  <c r="F49" i="3"/>
  <c r="C130" i="1" l="1"/>
  <c r="C170" i="1" l="1"/>
  <c r="C171" i="1"/>
  <c r="D4" i="3" l="1"/>
  <c r="D5" i="3"/>
  <c r="C176" i="1" s="1"/>
  <c r="D6" i="3"/>
  <c r="C202" i="1" l="1"/>
  <c r="C201" i="1"/>
  <c r="A171" i="1"/>
  <c r="B171" i="1"/>
  <c r="D171" i="1"/>
  <c r="E171" i="1"/>
  <c r="F171" i="1"/>
  <c r="A170" i="1"/>
  <c r="B170" i="1"/>
  <c r="D170" i="1"/>
  <c r="D20" i="3" l="1"/>
  <c r="E20" i="3"/>
  <c r="F20" i="3"/>
  <c r="G20" i="3"/>
  <c r="D21" i="3"/>
  <c r="E21" i="3"/>
  <c r="F21" i="3"/>
  <c r="G21" i="3"/>
  <c r="G63" i="3" l="1"/>
  <c r="G62" i="3"/>
  <c r="F63" i="3"/>
  <c r="F62" i="3"/>
  <c r="E63" i="3"/>
  <c r="E62" i="3"/>
  <c r="D63" i="3"/>
  <c r="D62" i="3"/>
  <c r="C63" i="3"/>
  <c r="C62" i="3"/>
  <c r="C59" i="3"/>
  <c r="C58" i="3"/>
  <c r="D198" i="1" s="1"/>
  <c r="C57" i="3"/>
  <c r="C198" i="1" s="1"/>
  <c r="C56" i="3"/>
  <c r="E198" i="1" s="1"/>
  <c r="D39" i="3"/>
  <c r="E39" i="3"/>
  <c r="F39" i="3"/>
  <c r="G39" i="3"/>
  <c r="D40" i="3"/>
  <c r="E40" i="3"/>
  <c r="F40" i="3"/>
  <c r="G40" i="3"/>
  <c r="D36" i="3"/>
  <c r="E36" i="3"/>
  <c r="F36" i="3"/>
  <c r="G36" i="3"/>
  <c r="D37" i="3"/>
  <c r="E37" i="3"/>
  <c r="F37" i="3"/>
  <c r="G37" i="3"/>
  <c r="D33" i="3"/>
  <c r="E33" i="3"/>
  <c r="F33" i="3"/>
  <c r="G33" i="3"/>
  <c r="D34" i="3"/>
  <c r="E34" i="3"/>
  <c r="F34" i="3"/>
  <c r="G34" i="3"/>
  <c r="D30" i="3"/>
  <c r="E30" i="3"/>
  <c r="F30" i="3"/>
  <c r="G30" i="3"/>
  <c r="D31" i="3"/>
  <c r="E31" i="3"/>
  <c r="F31" i="3"/>
  <c r="G31" i="3"/>
  <c r="D27" i="3"/>
  <c r="E27" i="3"/>
  <c r="F27" i="3"/>
  <c r="G27" i="3"/>
  <c r="D28" i="3"/>
  <c r="E28" i="3"/>
  <c r="F28" i="3"/>
  <c r="G28" i="3"/>
  <c r="D24" i="3"/>
  <c r="E24" i="3"/>
  <c r="F24" i="3"/>
  <c r="G24" i="3"/>
  <c r="D25" i="3"/>
  <c r="E25" i="3"/>
  <c r="F25" i="3"/>
  <c r="G25" i="3"/>
  <c r="C40" i="3"/>
  <c r="C39" i="3"/>
  <c r="C37" i="3"/>
  <c r="C36" i="3"/>
  <c r="C34" i="3"/>
  <c r="C33" i="3"/>
  <c r="C31" i="3"/>
  <c r="C30" i="3"/>
  <c r="C28" i="3"/>
  <c r="C27" i="3"/>
  <c r="C25" i="3"/>
  <c r="C24" i="3"/>
  <c r="C21" i="3"/>
  <c r="C20" i="3"/>
  <c r="G11" i="3"/>
  <c r="G10" i="3"/>
  <c r="F177" i="1" s="1"/>
  <c r="G9" i="3"/>
  <c r="F11" i="3"/>
  <c r="E26" i="1" s="1"/>
  <c r="F10" i="3"/>
  <c r="E177" i="1" s="1"/>
  <c r="F9" i="3"/>
  <c r="E11" i="3"/>
  <c r="E10" i="3"/>
  <c r="D177" i="1" s="1"/>
  <c r="E9" i="3"/>
  <c r="G6" i="3"/>
  <c r="G5" i="3"/>
  <c r="F176" i="1" s="1"/>
  <c r="G4" i="3"/>
  <c r="F6" i="3"/>
  <c r="E188" i="1" s="1"/>
  <c r="F5" i="3"/>
  <c r="E176" i="1" s="1"/>
  <c r="F4" i="3"/>
  <c r="E6" i="3"/>
  <c r="E5" i="3"/>
  <c r="D176" i="1" s="1"/>
  <c r="E4" i="3"/>
  <c r="C5" i="3"/>
  <c r="B176" i="1" s="1"/>
  <c r="B178" i="1" s="1"/>
  <c r="D11" i="3"/>
  <c r="D10" i="3"/>
  <c r="C177" i="1" s="1"/>
  <c r="C178" i="1" s="1"/>
  <c r="D9" i="3"/>
  <c r="C6" i="3"/>
  <c r="C9" i="3"/>
  <c r="C10" i="3"/>
  <c r="B177" i="1" s="1"/>
  <c r="C11" i="3"/>
  <c r="C4" i="3"/>
  <c r="H177" i="1" l="1"/>
  <c r="D178" i="1"/>
  <c r="G177" i="1"/>
  <c r="H176" i="1"/>
  <c r="F178" i="1"/>
  <c r="E178" i="1"/>
  <c r="G178" i="1" s="1"/>
  <c r="G176" i="1"/>
  <c r="E32" i="3"/>
  <c r="D29" i="3"/>
  <c r="G32" i="3"/>
  <c r="D14" i="3"/>
  <c r="D15" i="3"/>
  <c r="D26" i="3"/>
  <c r="G29" i="3"/>
  <c r="E38" i="3"/>
  <c r="G41" i="3"/>
  <c r="D38" i="3"/>
  <c r="D32" i="3"/>
  <c r="G26" i="3"/>
  <c r="G38" i="3"/>
  <c r="F26" i="3"/>
  <c r="D35" i="3"/>
  <c r="C7" i="3"/>
  <c r="F32" i="3"/>
  <c r="E41" i="3"/>
  <c r="C12" i="3"/>
  <c r="E26" i="3"/>
  <c r="G35" i="3"/>
  <c r="D41" i="3"/>
  <c r="F35" i="3"/>
  <c r="D16" i="3"/>
  <c r="F29" i="3"/>
  <c r="E35" i="3"/>
  <c r="E29" i="3"/>
  <c r="F38" i="3"/>
  <c r="F41" i="3"/>
  <c r="B202" i="1"/>
  <c r="B201" i="1"/>
  <c r="H178" i="1" l="1"/>
  <c r="G15" i="3"/>
  <c r="F15" i="3"/>
  <c r="E15" i="3" l="1"/>
  <c r="C15" i="3" l="1"/>
  <c r="B169" i="1" l="1"/>
  <c r="C169" i="1"/>
  <c r="D169" i="1"/>
  <c r="E169" i="1"/>
  <c r="F169" i="1"/>
  <c r="A169" i="1"/>
  <c r="B168" i="1"/>
  <c r="C168" i="1"/>
  <c r="D168" i="1"/>
  <c r="E168" i="1"/>
  <c r="F168" i="1"/>
  <c r="A168" i="1"/>
  <c r="B167" i="1"/>
  <c r="C167" i="1"/>
  <c r="D167" i="1"/>
  <c r="E167" i="1"/>
  <c r="F167" i="1"/>
  <c r="A167" i="1"/>
  <c r="G14" i="3"/>
  <c r="C41" i="3"/>
  <c r="C38" i="3"/>
  <c r="C35" i="3"/>
  <c r="C32" i="3"/>
  <c r="C29" i="3"/>
  <c r="C26" i="3"/>
  <c r="F58" i="1"/>
  <c r="F103" i="1" s="1"/>
  <c r="F57" i="1"/>
  <c r="F95" i="1" s="1"/>
  <c r="E58" i="1"/>
  <c r="B103" i="1" s="1"/>
  <c r="E57" i="1"/>
  <c r="B95" i="1" s="1"/>
  <c r="D58" i="1"/>
  <c r="D57" i="1"/>
  <c r="C58" i="1"/>
  <c r="C57" i="1"/>
  <c r="B58" i="1"/>
  <c r="B57" i="1"/>
  <c r="C16" i="3"/>
  <c r="C14" i="3"/>
  <c r="H58" i="1" l="1"/>
  <c r="F39" i="1" s="1"/>
  <c r="H57" i="1"/>
  <c r="F38" i="1" s="1"/>
  <c r="C17" i="3"/>
  <c r="F96" i="1" l="1"/>
  <c r="F104" i="1"/>
  <c r="F198" i="1"/>
  <c r="B198" i="1" s="1"/>
  <c r="C188" i="1"/>
  <c r="D188" i="1"/>
  <c r="F188" i="1"/>
  <c r="H188" i="1" s="1"/>
  <c r="C189" i="1"/>
  <c r="D189" i="1"/>
  <c r="E189" i="1"/>
  <c r="F189" i="1"/>
  <c r="B189" i="1"/>
  <c r="B188" i="1"/>
  <c r="H189" i="1" l="1"/>
  <c r="E190" i="1"/>
  <c r="D190" i="1"/>
  <c r="C190" i="1"/>
  <c r="F190" i="1"/>
  <c r="G189" i="1"/>
  <c r="G188" i="1"/>
  <c r="G69" i="3"/>
  <c r="G68" i="3"/>
  <c r="F69" i="3"/>
  <c r="F68" i="3"/>
  <c r="E69" i="3"/>
  <c r="E68" i="3"/>
  <c r="D69" i="3"/>
  <c r="D68" i="3"/>
  <c r="C69" i="3"/>
  <c r="C68" i="3"/>
  <c r="C75" i="1"/>
  <c r="D75" i="1"/>
  <c r="E75" i="1"/>
  <c r="F75" i="1"/>
  <c r="C76" i="1"/>
  <c r="D76" i="1"/>
  <c r="E76" i="1"/>
  <c r="F76" i="1"/>
  <c r="B76" i="1"/>
  <c r="B75" i="1"/>
  <c r="C72" i="1"/>
  <c r="D72" i="1"/>
  <c r="E72" i="1"/>
  <c r="F72" i="1"/>
  <c r="C73" i="1"/>
  <c r="D73" i="1"/>
  <c r="E73" i="1"/>
  <c r="F73" i="1"/>
  <c r="B73" i="1"/>
  <c r="B72" i="1"/>
  <c r="C69" i="1"/>
  <c r="D69" i="1"/>
  <c r="E69" i="1"/>
  <c r="F69" i="1"/>
  <c r="C70" i="1"/>
  <c r="D70" i="1"/>
  <c r="E70" i="1"/>
  <c r="F70" i="1"/>
  <c r="B70" i="1"/>
  <c r="B69" i="1"/>
  <c r="C66" i="1"/>
  <c r="D66" i="1"/>
  <c r="E66" i="1"/>
  <c r="F66" i="1"/>
  <c r="C67" i="1"/>
  <c r="D67" i="1"/>
  <c r="E67" i="1"/>
  <c r="F67" i="1"/>
  <c r="B67" i="1"/>
  <c r="B66" i="1"/>
  <c r="C63" i="1"/>
  <c r="D63" i="1"/>
  <c r="E63" i="1"/>
  <c r="F63" i="1"/>
  <c r="C64" i="1"/>
  <c r="D64" i="1"/>
  <c r="E64" i="1"/>
  <c r="F64" i="1"/>
  <c r="B64" i="1"/>
  <c r="B63" i="1"/>
  <c r="E60" i="1"/>
  <c r="F60" i="1"/>
  <c r="F61" i="1"/>
  <c r="B61" i="1"/>
  <c r="C61" i="1"/>
  <c r="D61" i="1"/>
  <c r="E61" i="1"/>
  <c r="C60" i="1"/>
  <c r="D60" i="1"/>
  <c r="B60" i="1"/>
  <c r="E29" i="1"/>
  <c r="B181" i="1" s="1"/>
  <c r="F52" i="3" s="1"/>
  <c r="E170" i="1" s="1"/>
  <c r="F29" i="1"/>
  <c r="F181" i="1" s="1"/>
  <c r="G52" i="3" s="1"/>
  <c r="F170" i="1" s="1"/>
  <c r="F26" i="1"/>
  <c r="H26" i="1" s="1"/>
  <c r="E25" i="1"/>
  <c r="F25" i="1"/>
  <c r="E24" i="1"/>
  <c r="F24" i="1"/>
  <c r="E22" i="1"/>
  <c r="F22" i="1"/>
  <c r="E21" i="1"/>
  <c r="F21" i="1"/>
  <c r="E20" i="1"/>
  <c r="F20" i="1"/>
  <c r="D29" i="1"/>
  <c r="C29" i="1"/>
  <c r="B29" i="1"/>
  <c r="D26" i="1"/>
  <c r="C26" i="1"/>
  <c r="B26" i="1"/>
  <c r="D25" i="1"/>
  <c r="C25" i="1"/>
  <c r="B25" i="1"/>
  <c r="D24" i="1"/>
  <c r="C24" i="1"/>
  <c r="B24" i="1"/>
  <c r="D22" i="1"/>
  <c r="C22" i="1"/>
  <c r="B22" i="1"/>
  <c r="D21" i="1"/>
  <c r="C21" i="1"/>
  <c r="B21" i="1"/>
  <c r="D20" i="1"/>
  <c r="C20" i="1"/>
  <c r="B20" i="1"/>
  <c r="F7" i="3"/>
  <c r="E23" i="1" s="1"/>
  <c r="G20" i="1" l="1"/>
  <c r="G52" i="1" s="1"/>
  <c r="H21" i="1"/>
  <c r="H190" i="1"/>
  <c r="H61" i="1"/>
  <c r="H60" i="1"/>
  <c r="H70" i="1"/>
  <c r="H75" i="1"/>
  <c r="H73" i="1"/>
  <c r="H20" i="1"/>
  <c r="H25" i="1"/>
  <c r="H66" i="1"/>
  <c r="H64" i="1"/>
  <c r="H69" i="1"/>
  <c r="H76" i="1"/>
  <c r="H63" i="1"/>
  <c r="H22" i="1"/>
  <c r="H29" i="1"/>
  <c r="F182" i="1" s="1"/>
  <c r="H67" i="1"/>
  <c r="H72" i="1"/>
  <c r="F53" i="1"/>
  <c r="H24" i="1"/>
  <c r="G190" i="1"/>
  <c r="D59" i="1"/>
  <c r="G61" i="1"/>
  <c r="G22" i="1"/>
  <c r="F65" i="1"/>
  <c r="F121" i="1" s="1"/>
  <c r="G66" i="1"/>
  <c r="G70" i="1"/>
  <c r="G69" i="1"/>
  <c r="G72" i="1"/>
  <c r="G76" i="1"/>
  <c r="G75" i="1"/>
  <c r="G60" i="1"/>
  <c r="B65" i="1"/>
  <c r="D65" i="1"/>
  <c r="C65" i="1"/>
  <c r="F68" i="1"/>
  <c r="F126" i="1" s="1"/>
  <c r="D71" i="1"/>
  <c r="F74" i="1"/>
  <c r="F147" i="1" s="1"/>
  <c r="D77" i="1"/>
  <c r="G21" i="1"/>
  <c r="G25" i="1"/>
  <c r="G29" i="1"/>
  <c r="B182" i="1" s="1"/>
  <c r="G26" i="1"/>
  <c r="G58" i="1"/>
  <c r="B39" i="1" s="1"/>
  <c r="G67" i="1"/>
  <c r="E68" i="1"/>
  <c r="B126" i="1" s="1"/>
  <c r="C71" i="1"/>
  <c r="G73" i="1"/>
  <c r="E74" i="1"/>
  <c r="B147" i="1" s="1"/>
  <c r="C77" i="1"/>
  <c r="C59" i="1"/>
  <c r="E62" i="1"/>
  <c r="B113" i="1" s="1"/>
  <c r="G64" i="1"/>
  <c r="G63" i="1"/>
  <c r="D68" i="1"/>
  <c r="D74" i="1"/>
  <c r="G57" i="1"/>
  <c r="B38" i="1" s="1"/>
  <c r="E59" i="1"/>
  <c r="E53" i="1"/>
  <c r="G24" i="1"/>
  <c r="G53" i="1" s="1"/>
  <c r="E52" i="1"/>
  <c r="F62" i="1"/>
  <c r="F113" i="1" s="1"/>
  <c r="F71" i="1"/>
  <c r="F133" i="1" s="1"/>
  <c r="F77" i="1"/>
  <c r="F158" i="1" s="1"/>
  <c r="E65" i="1"/>
  <c r="B121" i="1" s="1"/>
  <c r="C68" i="1"/>
  <c r="E71" i="1"/>
  <c r="B133" i="1" s="1"/>
  <c r="C74" i="1"/>
  <c r="E77" i="1"/>
  <c r="B158" i="1" s="1"/>
  <c r="F52" i="1"/>
  <c r="F59" i="1"/>
  <c r="B104" i="1" l="1"/>
  <c r="B96" i="1"/>
  <c r="H77" i="1"/>
  <c r="F45" i="1" s="1"/>
  <c r="H52" i="1"/>
  <c r="H62" i="1"/>
  <c r="F40" i="1" s="1"/>
  <c r="H74" i="1"/>
  <c r="F44" i="1" s="1"/>
  <c r="H53" i="1"/>
  <c r="H65" i="1"/>
  <c r="F41" i="1" s="1"/>
  <c r="H59" i="1"/>
  <c r="H71" i="1"/>
  <c r="F43" i="1" s="1"/>
  <c r="H68" i="1"/>
  <c r="F42" i="1" s="1"/>
  <c r="G59" i="1"/>
  <c r="G71" i="1"/>
  <c r="B43" i="1" s="1"/>
  <c r="G74" i="1"/>
  <c r="B44" i="1" s="1"/>
  <c r="G68" i="1"/>
  <c r="B42" i="1" s="1"/>
  <c r="G77" i="1"/>
  <c r="B45" i="1" s="1"/>
  <c r="G65" i="1"/>
  <c r="B41" i="1" s="1"/>
  <c r="B148" i="1" l="1"/>
  <c r="F148" i="1"/>
  <c r="F127" i="1"/>
  <c r="F159" i="1"/>
  <c r="F122" i="1"/>
  <c r="F114" i="1"/>
  <c r="F134" i="1"/>
  <c r="B127" i="1"/>
  <c r="B159" i="1"/>
  <c r="B122" i="1"/>
  <c r="B134" i="1"/>
  <c r="F14" i="3"/>
  <c r="E28" i="1" s="1"/>
  <c r="E14" i="3"/>
  <c r="D28" i="1" s="1"/>
  <c r="C28" i="1"/>
  <c r="B28" i="1"/>
  <c r="D12" i="3"/>
  <c r="E12" i="3"/>
  <c r="F12" i="3"/>
  <c r="G12" i="3"/>
  <c r="D7" i="3"/>
  <c r="E7" i="3"/>
  <c r="G7" i="3"/>
  <c r="E16" i="3"/>
  <c r="D30" i="1" s="1"/>
  <c r="F16" i="3"/>
  <c r="E30" i="1" s="1"/>
  <c r="G16" i="3"/>
  <c r="F30" i="1" s="1"/>
  <c r="F28" i="1"/>
  <c r="H30" i="1" l="1"/>
  <c r="F54" i="1"/>
  <c r="H28" i="1"/>
  <c r="D17" i="3"/>
  <c r="C31" i="1" s="1"/>
  <c r="D27" i="1"/>
  <c r="B23" i="1"/>
  <c r="C27" i="1"/>
  <c r="D23" i="1"/>
  <c r="C23" i="1"/>
  <c r="G23" i="1" s="1"/>
  <c r="B27" i="1"/>
  <c r="B31" i="1"/>
  <c r="F23" i="1"/>
  <c r="H23" i="1" s="1"/>
  <c r="G17" i="3"/>
  <c r="F31" i="1" s="1"/>
  <c r="G34" i="1" s="1"/>
  <c r="F27" i="1"/>
  <c r="F17" i="3"/>
  <c r="E31" i="1" s="1"/>
  <c r="B34" i="1" s="1"/>
  <c r="E27" i="1"/>
  <c r="F64" i="3"/>
  <c r="E54" i="1"/>
  <c r="G28" i="1"/>
  <c r="G54" i="1" s="1"/>
  <c r="E17" i="3"/>
  <c r="D31" i="1" s="1"/>
  <c r="H27" i="1" l="1"/>
  <c r="H31" i="1"/>
  <c r="G35" i="1" s="1"/>
  <c r="H54" i="1"/>
  <c r="E64" i="3"/>
  <c r="G31" i="1"/>
  <c r="B35" i="1" s="1"/>
  <c r="D64" i="3"/>
  <c r="G64" i="3"/>
  <c r="G27" i="1"/>
  <c r="A28" i="1"/>
  <c r="B190" i="1"/>
  <c r="B59" i="1" l="1"/>
  <c r="A77" i="1"/>
  <c r="A70" i="1"/>
  <c r="A71" i="1"/>
  <c r="A72" i="1"/>
  <c r="A73" i="1"/>
  <c r="A74" i="1"/>
  <c r="A75" i="1"/>
  <c r="A76" i="1"/>
  <c r="A61" i="1"/>
  <c r="A62" i="1"/>
  <c r="A63" i="1"/>
  <c r="A64" i="1"/>
  <c r="A65" i="1"/>
  <c r="A66" i="1"/>
  <c r="A67" i="1"/>
  <c r="A68" i="1"/>
  <c r="A69" i="1"/>
  <c r="A60" i="1"/>
  <c r="C30" i="1"/>
  <c r="G30" i="1" s="1"/>
  <c r="C54" i="1"/>
  <c r="B30" i="1"/>
  <c r="B54" i="1"/>
  <c r="C53" i="1"/>
  <c r="D53" i="1"/>
  <c r="C52" i="1"/>
  <c r="B52" i="1"/>
  <c r="B53" i="1"/>
  <c r="A31" i="1"/>
  <c r="A30" i="1"/>
  <c r="A29" i="1"/>
  <c r="A54" i="1"/>
  <c r="A27" i="1"/>
  <c r="A26" i="1"/>
  <c r="A25" i="1"/>
  <c r="A24" i="1"/>
  <c r="A53" i="1" s="1"/>
  <c r="A23" i="1"/>
  <c r="A22" i="1"/>
  <c r="A21" i="1"/>
  <c r="A20" i="1"/>
  <c r="A52" i="1" s="1"/>
  <c r="D52" i="1" l="1"/>
  <c r="B71" i="1"/>
  <c r="B68" i="1"/>
  <c r="D62" i="1"/>
  <c r="B62" i="1"/>
  <c r="C62" i="1"/>
  <c r="G62" i="1" s="1"/>
  <c r="B40" i="1" s="1"/>
  <c r="B77" i="1"/>
  <c r="B74" i="1"/>
  <c r="C64" i="3"/>
  <c r="B114" i="1" l="1"/>
  <c r="D54" i="1"/>
</calcChain>
</file>

<file path=xl/sharedStrings.xml><?xml version="1.0" encoding="utf-8"?>
<sst xmlns="http://schemas.openxmlformats.org/spreadsheetml/2006/main" count="543" uniqueCount="313">
  <si>
    <t>időszak:</t>
  </si>
  <si>
    <t>év</t>
  </si>
  <si>
    <t>Magyar Elektrotechnikai Egyesület</t>
  </si>
  <si>
    <t>A gazdálkodást jellemző főbb adatok:</t>
  </si>
  <si>
    <t>eltérés</t>
  </si>
  <si>
    <t>Bevételek</t>
  </si>
  <si>
    <t>Kiadások</t>
  </si>
  <si>
    <t>Egyenleg</t>
  </si>
  <si>
    <t>Eredmény</t>
  </si>
  <si>
    <t>adatok EFt-ban</t>
  </si>
  <si>
    <t>Határozati javaslat:</t>
  </si>
  <si>
    <t>Bevétel összesen</t>
  </si>
  <si>
    <t>Tanfolyam</t>
  </si>
  <si>
    <t>Jegyzet</t>
  </si>
  <si>
    <t>Rendezvény</t>
  </si>
  <si>
    <t>Szakértői munka</t>
  </si>
  <si>
    <t>Elektrotechnika</t>
  </si>
  <si>
    <t>Beszámoló az Egyesület gazdálkodásáról, terveiről</t>
  </si>
  <si>
    <t>Tanfolyamok</t>
  </si>
  <si>
    <t>Jegyzetek</t>
  </si>
  <si>
    <t>Szakértői munkák</t>
  </si>
  <si>
    <t>Rendezvények</t>
  </si>
  <si>
    <t>Gazdálkodás fő adatai:</t>
  </si>
  <si>
    <t>Tevékenységek</t>
  </si>
  <si>
    <t>Sorszám</t>
  </si>
  <si>
    <t>Megnevezés</t>
  </si>
  <si>
    <t>/////////////////////////////////////////</t>
  </si>
  <si>
    <t>Alaptevékenység közhasznú bevételei</t>
  </si>
  <si>
    <t>Alaptevékenység nem közhasznú bevételei</t>
  </si>
  <si>
    <t>Vállalkozási tevékenység bevételei</t>
  </si>
  <si>
    <t>----------------------------------------------</t>
  </si>
  <si>
    <t>Alaptevékenység közhasznú ráfordításai</t>
  </si>
  <si>
    <t>Alaptevékenységek nem közhasznú ráfordításai</t>
  </si>
  <si>
    <t>Vállalkozási ráfordítások</t>
  </si>
  <si>
    <t>Ráfordítások</t>
  </si>
  <si>
    <t>Alaptevékenység közhasznú eredménye</t>
  </si>
  <si>
    <t>Alaptevékenység nem közhasznú eredménye</t>
  </si>
  <si>
    <t>Vállalkozási tevékenység eredménye</t>
  </si>
  <si>
    <t>xxxxxxxxxxxxxxxxxxxxxxxxxxxxxxxx</t>
  </si>
  <si>
    <t>Alaptevékenység közhasznú eredmény részletezése</t>
  </si>
  <si>
    <t>------------------</t>
  </si>
  <si>
    <t>Közhasznú tanfolyamok bevétele</t>
  </si>
  <si>
    <t>Közhasznú tanfolyamok ráfordítása</t>
  </si>
  <si>
    <t>Közhasznú tanfolyamok eredménye</t>
  </si>
  <si>
    <t>Közhasznú jegyzetek bevétele</t>
  </si>
  <si>
    <t>Közhasznú jegyzetek ráfordítása</t>
  </si>
  <si>
    <t>Közhasznú jegyzetek eredménye</t>
  </si>
  <si>
    <t>Közhasznú szakértői munkák bevétele</t>
  </si>
  <si>
    <t>Közhasznú szakértői munkák ráfordítása</t>
  </si>
  <si>
    <t>Közhasznú szakértői munkák egyenlege</t>
  </si>
  <si>
    <t>Közhasznú rendezvények bevétele</t>
  </si>
  <si>
    <t>Közhasznú rendezvények ráfordítása</t>
  </si>
  <si>
    <t>Közhasznú rendezvények eredménye</t>
  </si>
  <si>
    <t>Elektrotechnika egyenlege</t>
  </si>
  <si>
    <t>Közhasznú weboldalak bevétele</t>
  </si>
  <si>
    <t>Közhasznú weboldalak ráfordítása</t>
  </si>
  <si>
    <t>Közhasznú weboldalak eredménye</t>
  </si>
  <si>
    <t>xxxxxxxxxxxxxxxxxxxxxxxxxxxxxxxxx</t>
  </si>
  <si>
    <t>MEE Bál eredménye</t>
  </si>
  <si>
    <t>xxxxxxxxxxxxxxxxxxxxxxxxxxxxxxx</t>
  </si>
  <si>
    <t>////////////////////////////////////////////////</t>
  </si>
  <si>
    <t>Kiemelt projektek eredménye</t>
  </si>
  <si>
    <t>Vándorgyűlés eredménye</t>
  </si>
  <si>
    <t>Mi a pálya? eredménye</t>
  </si>
  <si>
    <t>///////////////////////////////////</t>
  </si>
  <si>
    <t>Szervezeti struktúra szerinti megoszlás</t>
  </si>
  <si>
    <t>////////////////////////////////////////</t>
  </si>
  <si>
    <t>Diagram 1. adatai</t>
  </si>
  <si>
    <t>Ráfordítás összesen</t>
  </si>
  <si>
    <t>Eredmény összesen</t>
  </si>
  <si>
    <t>Alaptevékenység közhasznú eredményének részletezése</t>
  </si>
  <si>
    <t>Közhasznú általános bevételek</t>
  </si>
  <si>
    <t>Közhasznú általános ráfordítások</t>
  </si>
  <si>
    <t>Közhasznú általános eredmény</t>
  </si>
  <si>
    <t>////////////////////////////////////////////</t>
  </si>
  <si>
    <t>Diagram 2. adatai</t>
  </si>
  <si>
    <t>ALAPTEVÉKENYZÉS KÖZHASZNÚ EREDMÉNYÉT BEFOLYÁSOLÓ FŐBB TÉNYEZŐK</t>
  </si>
  <si>
    <t>VÁLLALKOZÁSI TEVÉKENYSÉG EREDMÉNYÉT BEFOLYÁSOLÓ FŐBB TÉNYEZŐK</t>
  </si>
  <si>
    <t>Szervezeti struktúra szerinti eredmény megoszlás</t>
  </si>
  <si>
    <t>Total</t>
  </si>
  <si>
    <t>Központ</t>
  </si>
  <si>
    <t>Reg.szervetek</t>
  </si>
  <si>
    <t>Közvetett költségek arányos része</t>
  </si>
  <si>
    <t>Alaptevékenység közhasznú általános bevételei:</t>
  </si>
  <si>
    <t>Alaptevékenység közhasznú általános ráfordításai:</t>
  </si>
  <si>
    <t>Alaptevékenység, de nem közhasznú</t>
  </si>
  <si>
    <t xml:space="preserve"> Alaptevékenység Közhasznú</t>
  </si>
  <si>
    <t>Vándorgyűlés ASZ:2.6.6</t>
  </si>
  <si>
    <t>"Mi a pálya?" ASZ:2.6.1</t>
  </si>
  <si>
    <t>Védelmi és Irányítástechnikai Fórum ASZ:2.6.6</t>
  </si>
  <si>
    <t>VHTSZ szakmai napok ASZ:2.6.6</t>
  </si>
  <si>
    <t>Elektrotechnika ASZ: 2.5</t>
  </si>
  <si>
    <t>Jegyzetek ASZ:2.6.1</t>
  </si>
  <si>
    <t>Szakértői munka (eseti, de általában ASZ:2.5)</t>
  </si>
  <si>
    <t>mee.hu ASZ:2.5</t>
  </si>
  <si>
    <t>MEE Bál ASZ:2.10</t>
  </si>
  <si>
    <t>* Tájékoztató a MEE tevékenységeinek besorolásáról:</t>
  </si>
  <si>
    <t xml:space="preserve">Pénzügyi terv és beszámoló </t>
  </si>
  <si>
    <t xml:space="preserve">Terület+üzem </t>
  </si>
  <si>
    <t>Szakmai szervezetek</t>
  </si>
  <si>
    <t>Akciók</t>
  </si>
  <si>
    <t>KÖLTSÉGNEMEK MEGNEVEZÉSE</t>
  </si>
  <si>
    <t>Egyéni tagdíj</t>
  </si>
  <si>
    <t>Jogi tagdíj</t>
  </si>
  <si>
    <t>Egyéb bevétel (Támogatások, pályázatok, kamat, tanulmányút hozzájárulás)</t>
  </si>
  <si>
    <t>Alaptevékenység közhasznú bevételei összesen</t>
  </si>
  <si>
    <t>Alaptevékenység közhasznú közvetett ráfordításai</t>
  </si>
  <si>
    <t>Írószer, nyomtatvány</t>
  </si>
  <si>
    <t>Üzemanyag</t>
  </si>
  <si>
    <t>Egy éven belül elhasználódó ktg.</t>
  </si>
  <si>
    <t>Egyéb ktg.</t>
  </si>
  <si>
    <t>Szállítás, rakodás</t>
  </si>
  <si>
    <t>karbantartás, javítás</t>
  </si>
  <si>
    <t>Biztosítási díj</t>
  </si>
  <si>
    <t>Kommunikáció (Posta, telefon, internet)</t>
  </si>
  <si>
    <t>Könyvelés, könyvvizsgálat, ügyvéd</t>
  </si>
  <si>
    <t>Egyéb szolg. (IT, stb)</t>
  </si>
  <si>
    <t>Társadalmi jutalom, pályázat</t>
  </si>
  <si>
    <t>Munkabér és járulékai</t>
  </si>
  <si>
    <t>Megbízási díj és járulékai</t>
  </si>
  <si>
    <t>Reprezentáció</t>
  </si>
  <si>
    <t>Marketing</t>
  </si>
  <si>
    <t>Tanulmányút</t>
  </si>
  <si>
    <t>Ingatlan ráfordításai</t>
  </si>
  <si>
    <t>Közhasznú eredmény részletezés</t>
  </si>
  <si>
    <t>Közhasznú bevételek</t>
  </si>
  <si>
    <t>Közhasznú ráfordítások</t>
  </si>
  <si>
    <t>Közhasznú eredmény</t>
  </si>
  <si>
    <t>Tanfolyam   Bevétel</t>
  </si>
  <si>
    <t>Jegyzetek, kiadványok   Bevétel</t>
  </si>
  <si>
    <t>Szakértői munka Bevétel</t>
  </si>
  <si>
    <t>Rendezvény Bevétel</t>
  </si>
  <si>
    <t>Elektrotechnika Bevétel</t>
  </si>
  <si>
    <t>Honlap Bevétel</t>
  </si>
  <si>
    <t>Projektek Bevétele</t>
  </si>
  <si>
    <t>Közhasznú eredmény összesen</t>
  </si>
  <si>
    <t>Bevétel</t>
  </si>
  <si>
    <t>Nem közhasznú eredmény részletei</t>
  </si>
  <si>
    <t>Vállalkozás</t>
  </si>
  <si>
    <t>Központ terve</t>
  </si>
  <si>
    <t>Regisztrált tagságú szervezetek terve (terület+üzem)</t>
  </si>
  <si>
    <t>Akciók terve</t>
  </si>
  <si>
    <t>eltérések</t>
  </si>
  <si>
    <t>///////////////////////////////////////////////////////////////////////////////////////////////////////////////////////////////////////////////////////////////////////////////////////////////////////////</t>
  </si>
  <si>
    <t>Szakmai Szervezetek</t>
  </si>
  <si>
    <t>InfoShow</t>
  </si>
  <si>
    <t xml:space="preserve">"---------------------------------------------- </t>
  </si>
  <si>
    <t>Elektrotechnika bevétele</t>
  </si>
  <si>
    <t>Elektrotechnika ráfordítása</t>
  </si>
  <si>
    <t>Védelmes konferencia eredménye</t>
  </si>
  <si>
    <t>Főbb közhasznú projektek eredményei:</t>
  </si>
  <si>
    <t>Egyéb kiadás (écs)</t>
  </si>
  <si>
    <t>Ráfordítás</t>
  </si>
  <si>
    <t>Gazdálkodást befolyásoló tényezők, kockázatok</t>
  </si>
  <si>
    <t>Teljes MEE</t>
  </si>
  <si>
    <t>Alaptevékenység nem közhasznú eredmény részletezése -&gt; lást 5 / 10 /15 sor</t>
  </si>
  <si>
    <t>Vállalkozási tevékenység eredményének részletezése  -&gt; lást 6 / 11/ 16 sor</t>
  </si>
  <si>
    <t>ALAPTEVÉKENYSÉG NEM KÖZHASZNÚ EREDMÉNYÉT BEFOLYÁSOLÓ FŐBB TÉNYEZŐK</t>
  </si>
  <si>
    <t>Közvetett ktg. Arányosított része</t>
  </si>
  <si>
    <t>Munka neve</t>
  </si>
  <si>
    <t>Vevő követelések összege</t>
  </si>
  <si>
    <t>Szállítói kötelezettségek összege:</t>
  </si>
  <si>
    <t>Vevő követelések összege:</t>
  </si>
  <si>
    <t>Szállítói kötelezettségek összege</t>
  </si>
  <si>
    <t>Összeg (EFt)</t>
  </si>
  <si>
    <t>Áramkapocs.hu</t>
  </si>
  <si>
    <t>Infoshow eredménye</t>
  </si>
  <si>
    <t>Honlap, Elektronikus kiadói tevékenység - #MEEnet</t>
  </si>
  <si>
    <t>aramkapocs.hu ASZ:2.7
#MEEnet ASZ:2.5</t>
  </si>
  <si>
    <t>Bankköltség</t>
  </si>
  <si>
    <t>Alaptevékenység közhasznú közvetlen eredményei</t>
  </si>
  <si>
    <t>Ebből lejárt (EFt)</t>
  </si>
  <si>
    <t>Összesen (EFt)</t>
  </si>
  <si>
    <t>2022 terv</t>
  </si>
  <si>
    <r>
      <t>Alapszabály (továbbiakban ASZ)  2</t>
    </r>
    <r>
      <rPr>
        <sz val="11"/>
        <rFont val="Arial"/>
        <family val="2"/>
        <charset val="238"/>
      </rPr>
      <t>§</t>
    </r>
    <r>
      <rPr>
        <sz val="11"/>
        <rFont val="Calibri"/>
        <family val="2"/>
        <charset val="238"/>
      </rPr>
      <t xml:space="preserve"> határozza meg, hogy mivel foglalkozhatunk, mint MEE
Megnevezés: </t>
    </r>
    <r>
      <rPr>
        <b/>
        <sz val="11"/>
        <rFont val="Calibri"/>
        <family val="2"/>
        <charset val="238"/>
      </rPr>
      <t>Az Egyesület célja és feladatai</t>
    </r>
  </si>
  <si>
    <r>
      <t xml:space="preserve">Az egyszerűsített éves beszámoló alapján a megnevezés: </t>
    </r>
    <r>
      <rPr>
        <b/>
        <sz val="11"/>
        <rFont val="Calibri"/>
        <family val="2"/>
        <charset val="238"/>
        <scheme val="minor"/>
      </rPr>
      <t>Alaptevékenység</t>
    </r>
  </si>
  <si>
    <r>
      <t>Egyszerűsített éves beszámoló alapján a megnevezés:</t>
    </r>
    <r>
      <rPr>
        <b/>
        <sz val="11"/>
        <rFont val="Calibri"/>
        <family val="2"/>
        <charset val="238"/>
        <scheme val="minor"/>
      </rPr>
      <t xml:space="preserve"> Vállalkozási tevékenység</t>
    </r>
  </si>
  <si>
    <t>2021 tény</t>
  </si>
  <si>
    <t>2022 várható</t>
  </si>
  <si>
    <t>2023 terv</t>
  </si>
  <si>
    <t>2023 évi terv</t>
  </si>
  <si>
    <t>Kiegészítő információk 2022.09.30-i állapotról</t>
  </si>
  <si>
    <t>2022.1-9 hó tény</t>
  </si>
  <si>
    <t>2022 tény</t>
  </si>
  <si>
    <t>2023 várható</t>
  </si>
  <si>
    <t>2024 terv</t>
  </si>
  <si>
    <t>2024 évi terv</t>
  </si>
  <si>
    <t>Kiegészítő információk (Vevők 2023.09.30-án)</t>
  </si>
  <si>
    <t>terv 2024</t>
  </si>
  <si>
    <t>2023.01-09 hó tény adat</t>
  </si>
  <si>
    <t>2023 várható - 2023 terv</t>
  </si>
  <si>
    <t>2024 terv - 2023 várható</t>
  </si>
  <si>
    <t>2023.01-09 hó tény</t>
  </si>
  <si>
    <t xml:space="preserve">Egyesületi Elnökség  xx/2023 számú határozatával egyhangúlag elfogadja a  MEE 2023.01-09 havi gazdálkodásáról, 2023. évi várható adatairól és 2024. évi tervéről készült jelentést. </t>
  </si>
  <si>
    <t>A tervhez képest</t>
  </si>
  <si>
    <t>MFt</t>
  </si>
  <si>
    <t>2023 év várható eredménye</t>
  </si>
  <si>
    <t xml:space="preserve"> A 2023 évi várhatóhoz képest</t>
  </si>
  <si>
    <t>2024 évi tervezett eredmény</t>
  </si>
  <si>
    <r>
      <t xml:space="preserve">Az Egyesület várhatóan a tervnél </t>
    </r>
    <r>
      <rPr>
        <b/>
        <sz val="11"/>
        <rFont val="Calibri"/>
        <family val="2"/>
        <charset val="238"/>
        <scheme val="minor"/>
      </rPr>
      <t xml:space="preserve">kiemelkedően magasabb eredménnyel </t>
    </r>
    <r>
      <rPr>
        <sz val="11"/>
        <rFont val="Calibri"/>
        <family val="2"/>
        <charset val="238"/>
        <scheme val="minor"/>
      </rPr>
      <t>zárja az évet.</t>
    </r>
    <r>
      <rPr>
        <b/>
        <sz val="11"/>
        <rFont val="Calibri"/>
        <family val="2"/>
        <charset val="238"/>
        <scheme val="minor"/>
      </rPr>
      <t xml:space="preserve">
</t>
    </r>
    <r>
      <rPr>
        <sz val="11"/>
        <rFont val="Calibri"/>
        <family val="2"/>
        <charset val="238"/>
        <scheme val="minor"/>
      </rPr>
      <t xml:space="preserve">
</t>
    </r>
    <r>
      <rPr>
        <u/>
        <sz val="11"/>
        <color rgb="FFFF0000"/>
        <rFont val="Calibri"/>
        <family val="2"/>
        <charset val="238"/>
        <scheme val="minor"/>
      </rPr>
      <t/>
    </r>
  </si>
  <si>
    <t>2023 évi várható eredmény</t>
  </si>
  <si>
    <t xml:space="preserve"> 2023 évi várhatóhoz képest</t>
  </si>
  <si>
    <t>A 2023 évi tervhez képest:</t>
  </si>
  <si>
    <t>2023 évi várható  0 MFt, a 2023 évi tervhez képest 0 MFt</t>
  </si>
  <si>
    <t>2024 évi terv 0 MFt, a 2023 évi várhatóhoz képest +0 MFt</t>
  </si>
  <si>
    <t>Az Egyesület nem tervezett vállalkozási tevékenységet.</t>
  </si>
  <si>
    <t>Az Egyesület nem tervez vállalkozási tevékenységet.</t>
  </si>
  <si>
    <r>
      <t xml:space="preserve">Az eltérés </t>
    </r>
    <r>
      <rPr>
        <b/>
        <sz val="11"/>
        <rFont val="Calibri"/>
        <family val="2"/>
        <charset val="238"/>
        <scheme val="minor"/>
      </rPr>
      <t>főbb</t>
    </r>
    <r>
      <rPr>
        <sz val="11"/>
        <rFont val="Calibri"/>
        <family val="2"/>
        <charset val="238"/>
        <scheme val="minor"/>
      </rPr>
      <t xml:space="preserve"> okai:
- </t>
    </r>
  </si>
  <si>
    <r>
      <t xml:space="preserve"> Az eltérés </t>
    </r>
    <r>
      <rPr>
        <b/>
        <sz val="11"/>
        <rFont val="Calibri"/>
        <family val="2"/>
        <charset val="238"/>
        <scheme val="minor"/>
      </rPr>
      <t>főbb</t>
    </r>
    <r>
      <rPr>
        <sz val="11"/>
        <rFont val="Calibri"/>
        <family val="2"/>
        <charset val="238"/>
        <scheme val="minor"/>
      </rPr>
      <t xml:space="preserve"> okai:
</t>
    </r>
  </si>
  <si>
    <t>Igénybe vett szolgáltatásoknál (IT, ügyvéd, gazdasági tevékenység, Cobra support, távfelügyelet, stb) 15% általános növekedéssel számolunk.</t>
  </si>
  <si>
    <t>Reprezentációs költségek magasabbak szervezeteknél</t>
  </si>
  <si>
    <r>
      <t xml:space="preserve">Az eltérés </t>
    </r>
    <r>
      <rPr>
        <b/>
        <sz val="11"/>
        <rFont val="Calibri"/>
        <family val="2"/>
        <charset val="238"/>
        <scheme val="minor"/>
      </rPr>
      <t>főbb</t>
    </r>
    <r>
      <rPr>
        <sz val="11"/>
        <rFont val="Calibri"/>
        <family val="2"/>
        <charset val="238"/>
        <scheme val="minor"/>
      </rPr>
      <t xml:space="preserve"> okai:</t>
    </r>
  </si>
  <si>
    <t>A VBF (Villamos Biztonsági Felülvizsgálók Kézikönyve) iránt nem csökken a kereslet. A bankkártyás fizetés könnyebbé teszi a rendeléseket.</t>
  </si>
  <si>
    <t>A 2022 elején kiadott VBF (Villamos Biztonsági Felülvizsgálók Kézikönyve) iránti kimagasló kereslet generálja a jobb eredményt, mely a nagyobb eladott mennyiségből és ehhez kapcsolódóan az utánnyomások adta alacsonyabb önköltségből áll össze.</t>
  </si>
  <si>
    <t>2023 évi várható eredmény (MFt)</t>
  </si>
  <si>
    <t>2024 évi tervezett eredmény (MFt)</t>
  </si>
  <si>
    <t>Különböző új hálózatszerelési technológiák elsajátítására alkalmas új oktatási anyag és oktató szoftver (S62)
- új tananyag készül MEE Központ, MEE VH együttműködésében.
+ 2 új vevővel (Energy Network, SPIE) bővült az előfizetők köre</t>
  </si>
  <si>
    <t>Munkavédelmi tudás transzfer  (S65)
+ 2 új vevővel (Észak-Budai Zrt., Zöld Forrás Kft.) bővült az előfizetők köre</t>
  </si>
  <si>
    <t>A 2023 évi tervhez képest</t>
  </si>
  <si>
    <t>Védelmes konferencia</t>
  </si>
  <si>
    <t>Vándorgyűlés</t>
  </si>
  <si>
    <t>Küldöttgyűlés</t>
  </si>
  <si>
    <t>Országos Elnök Titkári Találkozó</t>
  </si>
  <si>
    <t>Mi a pálya?</t>
  </si>
  <si>
    <t>Kisebb szervezeti rendezvények</t>
  </si>
  <si>
    <t>Általános rendezvény költségek</t>
  </si>
  <si>
    <t>Megjegyzés</t>
  </si>
  <si>
    <t>2024 évi terv (MFt)</t>
  </si>
  <si>
    <t>2023 évi terv (MFt)</t>
  </si>
  <si>
    <t>2023 évi várható (MFt)</t>
  </si>
  <si>
    <t>Rekord számú résztvevő.</t>
  </si>
  <si>
    <t>Általános ktg. Növekedés</t>
  </si>
  <si>
    <r>
      <t xml:space="preserve">Munkavédelmi tudás transzfer - </t>
    </r>
    <r>
      <rPr>
        <i/>
        <sz val="10"/>
        <rFont val="Calibri"/>
        <family val="2"/>
        <charset val="238"/>
        <scheme val="minor"/>
      </rPr>
      <t>folyamatos szerződések szerint</t>
    </r>
    <r>
      <rPr>
        <sz val="10"/>
        <rFont val="Calibri"/>
        <family val="2"/>
        <charset val="238"/>
        <scheme val="minor"/>
      </rPr>
      <t xml:space="preserve"> </t>
    </r>
  </si>
  <si>
    <r>
      <t xml:space="preserve">Különböző új hálózatszerelési technológiák elsajátítására alkalmas új oktatási anyag és oktató szoftver - </t>
    </r>
    <r>
      <rPr>
        <i/>
        <sz val="10"/>
        <rFont val="Calibri"/>
        <family val="2"/>
        <charset val="238"/>
        <scheme val="minor"/>
      </rPr>
      <t>folyamatos szerződések szerint</t>
    </r>
    <r>
      <rPr>
        <sz val="10"/>
        <rFont val="Calibri"/>
        <family val="2"/>
        <charset val="238"/>
        <scheme val="minor"/>
      </rPr>
      <t xml:space="preserve">
- új tananyag készül MEE Központ, MEE VH együttműködésében, mely a 2023-2024 évet terheli. </t>
    </r>
  </si>
  <si>
    <r>
      <t xml:space="preserve">Az eltérés </t>
    </r>
    <r>
      <rPr>
        <b/>
        <sz val="10"/>
        <rFont val="Calibri"/>
        <family val="2"/>
        <charset val="238"/>
        <scheme val="minor"/>
      </rPr>
      <t>főbb</t>
    </r>
    <r>
      <rPr>
        <sz val="10"/>
        <rFont val="Calibri"/>
        <family val="2"/>
        <charset val="238"/>
        <scheme val="minor"/>
      </rPr>
      <t xml:space="preserve"> okai:</t>
    </r>
  </si>
  <si>
    <t>Nyomda ktg növekedése</t>
  </si>
  <si>
    <t>Expediálás+terjesztés</t>
  </si>
  <si>
    <t>7 helyett 6 lapszám ktg megtakarítás</t>
  </si>
  <si>
    <t>Műszaki szerkesztői díj növekedés</t>
  </si>
  <si>
    <t>Tördelés áremelkedés</t>
  </si>
  <si>
    <t>Terv szerint alakult</t>
  </si>
  <si>
    <t>Áramkapocs.hu MEE-től átkerül MEE VET-hez</t>
  </si>
  <si>
    <t>SeConSys weboldal működési költségeinek növekedése</t>
  </si>
  <si>
    <t>Hozam bevételek jelentősen nőttek.</t>
  </si>
  <si>
    <t>Jegyzetekre kiemelkedően megnőtt a kereslek, az utánnyomások magas nyereséget tartalmaznak.</t>
  </si>
  <si>
    <t>Nem számolunk a kereslet csökkenésével.</t>
  </si>
  <si>
    <t>Tananyag átalakítás plusz ktg.</t>
  </si>
  <si>
    <t>Új partnerek csatlakoztak.</t>
  </si>
  <si>
    <t>Szervezetek jelentősen növelik a képzéseiket.</t>
  </si>
  <si>
    <t>Nyomda, expediálás költségei megnőttek.</t>
  </si>
  <si>
    <t>Áramkapocs.hu átkerül MEE VET-hez. #MEENet stúdió écs.</t>
  </si>
  <si>
    <t>2023.1-8 hó tény</t>
  </si>
  <si>
    <t>Áramkapocs.hu utáni MEE VET hozzájárulás</t>
  </si>
  <si>
    <t xml:space="preserve">13 szervezetünk fog képzést indítani. Szervezetek nagymértékű képzés növekedést terveznek és új képzéseket indítanak (FAM, KOS) </t>
  </si>
  <si>
    <t>2023 évi várható</t>
  </si>
  <si>
    <t>2023.01-09 hónap</t>
  </si>
  <si>
    <t>Ebből nyitott (EFt) 2023.11.17</t>
  </si>
  <si>
    <t>Központ jelenleg a budapesti oktatások szervezésén kívül a szervezetek oktatásszervezésének kereteit biztosítja, valamint új lehetőségeket készít elő. (iparági közös tananyag fejlesztés valamennyi DSO együttműködésével, országos egysége KOS vizsgáztatás és nyilvántartási rendszer, területi szervezetek számára új oktatások, tanpályák (FAM, KOS) )</t>
  </si>
  <si>
    <t xml:space="preserve">A rendezvény koncepciója megváltozik, 4 napos lesz 3 nap helyett. Fajlagos költségszint emelkedést nem kompenzálja teljes mértékben a részvételi díj emelkedés.  </t>
  </si>
  <si>
    <t>Rekord számú, 1100  résztvevő, kiállító, telt házas rendezvény. Országosan már csak 3 helyszín alkalmas a rendezvény befogadására.</t>
  </si>
  <si>
    <t>Azonos helyszín, azonos létszám korlátok. Létszám csökkenéssel nem számolunk, mivel több mint 100 fős várólistával indult a tavalyi rendezvény.</t>
  </si>
  <si>
    <t>Megújult lendület a Mi a pálya? Rendezvénnyel. Új szervezői csapat a szervezeti vezetők bevonása az Elnök vezetésével. Rekord számú gyerek és kiállító részvétel.</t>
  </si>
  <si>
    <t>2023-as év struktúrájával, korábbi szervezésindítási dátummal, kiállítók létszámának növelésével, szorosabb önkormányzati együttműködésével. Külsős rendezvényszervező helyett saját munkaerő.</t>
  </si>
  <si>
    <t>Magasabb hírdetés bevétel (Tóth Éva bevonásával)</t>
  </si>
  <si>
    <t>Expediálás + terjesztés áremelkedés   (nyomtatott lapszám mennyiség csökkenése kompenzálja a várható áremelést)</t>
  </si>
  <si>
    <t>online tartalomgyártás (écs, technikus)</t>
  </si>
  <si>
    <t xml:space="preserve"> +1 fő munkavállaló, szervezetek tanulmányút költségei, általános szolgáltatások áremelkedése</t>
  </si>
  <si>
    <t>Jubileumi 100. KKGY magasabb költsége. Többi rendezvényen alvállalkozói árak növekedése azonos résztvevői létszám mellett.</t>
  </si>
  <si>
    <t>2024 évi Terv - 2023 évi várható változás (MFt)</t>
  </si>
  <si>
    <r>
      <t xml:space="preserve">Az eredmény eltérés tényezőinek </t>
    </r>
    <r>
      <rPr>
        <b/>
        <sz val="11"/>
        <rFont val="Calibri"/>
        <family val="2"/>
        <charset val="238"/>
        <scheme val="minor"/>
      </rPr>
      <t>főbb</t>
    </r>
    <r>
      <rPr>
        <sz val="11"/>
        <rFont val="Calibri"/>
        <family val="2"/>
        <charset val="238"/>
        <scheme val="minor"/>
      </rPr>
      <t xml:space="preserve"> összetevői a tervhez képest (MFt):
</t>
    </r>
  </si>
  <si>
    <r>
      <t xml:space="preserve">Az eredmény eltérés tényezőinek </t>
    </r>
    <r>
      <rPr>
        <b/>
        <sz val="11"/>
        <rFont val="Calibri"/>
        <family val="2"/>
        <charset val="238"/>
        <scheme val="minor"/>
      </rPr>
      <t>főbb</t>
    </r>
    <r>
      <rPr>
        <sz val="11"/>
        <rFont val="Calibri"/>
        <family val="2"/>
        <charset val="238"/>
        <scheme val="minor"/>
      </rPr>
      <t xml:space="preserve"> összetevői (MFt):
</t>
    </r>
  </si>
  <si>
    <t>Szervezetek a tervezett költségszint mellett majdnem 20%-kal magasabb árbevételt értek el.  (RGV, FAM képzések magasabb nyereség aránya)</t>
  </si>
  <si>
    <t xml:space="preserve"> +1 fő főállású munkavállaló (MI a pálya rendezvény szervezésére saját munkavállaló foglalkoztatása külső vállalkozó helyett)
+ béremelés</t>
  </si>
  <si>
    <t>100 jubileumi KKGY, alkalomhoz illő helyszín, progam és  reprezentáció.</t>
  </si>
  <si>
    <t>Az Infoshow helyszíneknél meredek bérleti díj emelkedés tapasztalható. Jegyek egységesítve lettek, része a catering, hogy délutánra is ott maradjanak a résztvevők. Ennek következményeként kevesebb látogató van, amit 2024-ben magasabb marketing költséggel szeretnénk kompenzálni.</t>
  </si>
  <si>
    <t>Kockázatok:
- Piaci gazdasági környezet bizonytalansága (infláció, energia)
- Felnőttképzés verseny piacának változása (saját képzőközpontok kialakítása)
- Elektrotechnika kiadásával kapcsolatos költségek folyamatos emelkedése.
- Jegyzetek interakítvvá tétele, digitalizációja
Lehetőségek:
-Mi a Pálya? pályázatok
- KOS vizsgáztató és egységes országos nyilvántartó rendszer
- Befektetési lehetőségek, további tőke gyűjtés, likvid pénzeszközök további csökkentése
- Elektrotechnika hirdetési bevételek növelése
- Online felületek hirdetési bevételeinek növelése 
- Fizetős online rendezvények
- Jegyzetek digitalizációja
- Elmaradó tanulmányutak ktg. megtakarítása
Pénzügyi lehetőségeken kívüli célok prioritásba helyezése (Céltartalék képzés?)
-Tagtoborzás
- Szélesebb körű társadalmi elérés</t>
  </si>
  <si>
    <t>Utazási ktg. térítés</t>
  </si>
  <si>
    <t>Személyi jellegű egyéb kifizetés</t>
  </si>
  <si>
    <t xml:space="preserve">A terv a fizikai jelenléttel járó programok megtartását  (pl. rendezvények, tanulmányutak, reprezentációs események) és a változó gazdasági, oktatási környezethez való sikeres alkalmazkodást tételezi fel. 
</t>
  </si>
  <si>
    <t>Tervezett szinten marad.</t>
  </si>
  <si>
    <t>IT, egyéb szolgáltatás költségnövekedés</t>
  </si>
  <si>
    <t>Szervezeteknél reprezentációs ktgek, marketing-tagtoborzás ajándéktárgyainak plusz költsége.</t>
  </si>
  <si>
    <t>Központnál mennyiségre több oktatás történt, de nem azok amiket terveztünk. A megvalósult oktatások fajlagosan alacsonyabb nyereséget tartalmaztak.
A szervezeteknél valósultak meg a magasabb nyereség arányú tanfolyamok.</t>
  </si>
  <si>
    <t>Bevételes rendezvényeken rekord számú látogató vett részt. Vándogyűlés 1103 fő; VIF- Védelmi és Irányítástechnikai Fórum 306 fő</t>
  </si>
  <si>
    <t>Új honlap ÉCS</t>
  </si>
  <si>
    <t>Ingatlan ráfordításoknál magasabb energia árakkal terveztünk
Magasabb ügyvédi alap, és projekt díjakkal terveztünk
Magasabb banki költségekkel terveztünk a befektetési új folyamatokhoz kapcsolódóan</t>
  </si>
  <si>
    <t>Infoshow: 
A rendezvény megújítása sikeres volt. Résztvevői kört átalakítottuk. A résztvevők számára megszűnt az ingyenes részvétel. Az jelenlegi látogatók a kiállítók számára fontos fizetőképes szakemberek köréből kerülnek ki.
A bankkártyás vásárlás lehetőségének bevezetése.</t>
  </si>
  <si>
    <t>Áramkapocs.hu hozzájárulása MEE VET-től. 
Kiemelet fontosságú projekt a központban a 2024 évi pénzügyi befektetések kezelése, ösztönzése.</t>
  </si>
  <si>
    <t>7 helyett 6 lapszám. Új tartalmi szerkesztő aki a hírdetésekkel is foglalkozik.</t>
  </si>
  <si>
    <t>2024-től új tartalmi szerkesztői feladatok, hírdetés szervezés</t>
  </si>
  <si>
    <t>A 2023-as év kiemelkedő eredménye után a Központ esetében Budapestre csökkenő oktatási darabszámot prognosztizálunk, de a területi szervezeti oktatások erősebb támogatása mellettt, őket ösztönözve új képzésekre, azokhoz kapcsolódó infrastruktúra kialakításában való támogatás.</t>
  </si>
  <si>
    <t>Közhasznú általános bevételek növekedése</t>
  </si>
  <si>
    <t>Közhasznú általános ráfordítások növekedése</t>
  </si>
  <si>
    <t>Tanfolyamok  eredményének növekedése</t>
  </si>
  <si>
    <t>Jegyzetek eredményeinek növekedése</t>
  </si>
  <si>
    <t>Szakértői munkák eredményének növekedése</t>
  </si>
  <si>
    <t>Rendezvények eredményének növekedése</t>
  </si>
  <si>
    <t>Rendezvények eredményének csökkenése</t>
  </si>
  <si>
    <t>Honlapok elektronikus kiadói tevékenységek eredményének csökkenése</t>
  </si>
  <si>
    <t>Elektrotechnika eredményének csökkenése</t>
  </si>
  <si>
    <t>Elektrotechnika eredményének növekedése</t>
  </si>
  <si>
    <t>Elmaradtak vagy alacsonyabb veszteséggel zártak szervezeti rendezvények. (ELMŰ, Kecskemét, TTB, MAIT, VH)</t>
  </si>
  <si>
    <t>Szakmai szervezetek terveztek rendezvényeket (MAIT, TTB, VH)</t>
  </si>
  <si>
    <t>Központ több rendezvényét is érintő költségek.</t>
  </si>
  <si>
    <t>Tanulmányút költségek várható növekedése, támogatási rendszer bevezetése és szervezetek aktivitása miatt.</t>
  </si>
  <si>
    <t xml:space="preserve">Befektetések Központnál </t>
  </si>
  <si>
    <t>Befektetések Szervezeteknél</t>
  </si>
  <si>
    <t xml:space="preserve">SZJA 1% </t>
  </si>
  <si>
    <r>
      <t xml:space="preserve">Az eltérés </t>
    </r>
    <r>
      <rPr>
        <b/>
        <sz val="11"/>
        <rFont val="Calibri"/>
        <family val="2"/>
        <charset val="238"/>
        <scheme val="minor"/>
      </rPr>
      <t>főbb</t>
    </r>
    <r>
      <rPr>
        <sz val="11"/>
        <rFont val="Calibri"/>
        <family val="2"/>
        <charset val="238"/>
        <scheme val="minor"/>
      </rPr>
      <t xml:space="preserve"> okai:
Befektetési célok továbbra prioritásban vannak. Lejáró befektetések folyamatos kezelése.
Új elemként jelenik meg az áramkapocs.hu rendszer átvétele után a MEE VET hozzájárulása az onnan származó bevételekből.
</t>
    </r>
  </si>
  <si>
    <r>
      <t xml:space="preserve">Az eltérés </t>
    </r>
    <r>
      <rPr>
        <b/>
        <sz val="11"/>
        <rFont val="Calibri"/>
        <family val="2"/>
        <charset val="238"/>
        <scheme val="minor"/>
      </rPr>
      <t>főbb</t>
    </r>
    <r>
      <rPr>
        <sz val="11"/>
        <rFont val="Calibri"/>
        <family val="2"/>
        <charset val="238"/>
        <scheme val="minor"/>
      </rPr>
      <t xml:space="preserve"> okai:
Egyéb bevételek az alábbi tételekből állnak össze: SZJA 1%, MEE VET hozzájárulás, MEE VTT hozzájárulás, MTESZ hitelezői igény kielégítése, egyéb apróbb bevételek (pl. kerekítés, bizonyítvány másolat kiadás stb), szervezetek részére befizetett tanulmányút hozzájárulások, befektetett pénzeszközök hozama (kamat, időszakra jutó árfolyam nyereség)
Befektetések hozamai terven felüli eredményt hoztak. Célunk az egyesületi vagyon megőrzése, ennek érdekében folyamatos befektetéskezelés indult. 2022.09 óta, egy év alatt a Szervezetek és a Központ a MEE MÁK számlára 282 MFt-t utalt át befektetési céllal.</t>
    </r>
  </si>
  <si>
    <t>Tagtoborzáshoz kapcsolódó költségek nem voltak a tervben</t>
  </si>
  <si>
    <t>Központ tervezettnél jobb eredményeket ért el. Az éves tervezett darabszámot meghaladták a képzések és a portfólió változása miatt más a nyereség arányuk. (pl. FAM)</t>
  </si>
  <si>
    <t xml:space="preserve">Kockázatok:
- Jelenlegi információk alapján nem tudunk 2023-ra vonatkozóan kockázatról.
Lehetőségek:
- Likvid pénzkészlet további csökkentése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</si>
</sst>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F_t_-;\-* #,##0.00\ _F_t_-;_-* &quot;-&quot;??\ _F_t_-;_-@_-"/>
    <numFmt numFmtId="164" formatCode="_-* #,##0\ _F_t_-;\-* #,##0\ _F_t_-;_-* &quot;-&quot;??\ _F_t_-;_-@_-"/>
    <numFmt numFmtId="165" formatCode="_-* #,##0.0\ _F_t_-;\-* #,##0.0\ _F_t_-;_-* &quot;-&quot;??\ _F_t_-;_-@_-"/>
    <numFmt numFmtId="166" formatCode="0.0"/>
  </numFmts>
  <fonts count="31" x14ac:knownFonts="1">
    <font>
      <sz val="11"/>
      <color theme="1"/>
      <name val="Calibri"/>
      <family val="2"/>
      <charset val="238"/>
      <scheme val="minor"/>
    </font>
    <font>
      <sz val="11"/>
      <color theme="1"/>
      <name val="Calibri"/>
      <family val="2"/>
      <charset val="238"/>
      <scheme val="minor"/>
    </font>
    <font>
      <sz val="10"/>
      <color rgb="FF000000"/>
      <name val="Arial"/>
      <family val="2"/>
      <charset val="238"/>
    </font>
    <font>
      <sz val="11"/>
      <name val="Calibri"/>
      <family val="2"/>
      <charset val="238"/>
      <scheme val="minor"/>
    </font>
    <font>
      <sz val="11"/>
      <color rgb="FFFF0000"/>
      <name val="Calibri"/>
      <family val="2"/>
      <charset val="238"/>
      <scheme val="minor"/>
    </font>
    <font>
      <b/>
      <sz val="11"/>
      <name val="Calibri"/>
      <family val="2"/>
      <charset val="238"/>
      <scheme val="minor"/>
    </font>
    <font>
      <b/>
      <sz val="8"/>
      <color rgb="FF000000"/>
      <name val="Arial"/>
      <family val="2"/>
      <charset val="238"/>
    </font>
    <font>
      <b/>
      <sz val="7.5"/>
      <color rgb="FF000000"/>
      <name val="Arial"/>
      <family val="2"/>
      <charset val="238"/>
    </font>
    <font>
      <sz val="7.5"/>
      <color rgb="FF000000"/>
      <name val="Arial"/>
      <family val="2"/>
      <charset val="238"/>
    </font>
    <font>
      <i/>
      <sz val="8"/>
      <color rgb="FF000000"/>
      <name val="Arial"/>
      <family val="2"/>
      <charset val="238"/>
    </font>
    <font>
      <b/>
      <i/>
      <sz val="8"/>
      <color rgb="FF000000"/>
      <name val="Arial"/>
      <family val="2"/>
      <charset val="238"/>
    </font>
    <font>
      <b/>
      <i/>
      <sz val="7.5"/>
      <color rgb="FF000000"/>
      <name val="Arial"/>
      <family val="2"/>
      <charset val="238"/>
    </font>
    <font>
      <i/>
      <sz val="7.5"/>
      <color rgb="FF000000"/>
      <name val="Arial"/>
      <family val="2"/>
      <charset val="238"/>
    </font>
    <font>
      <b/>
      <sz val="7.5"/>
      <name val="Arial"/>
      <family val="2"/>
      <charset val="238"/>
    </font>
    <font>
      <b/>
      <sz val="11"/>
      <color rgb="FFFF0000"/>
      <name val="Calibri"/>
      <family val="2"/>
      <charset val="238"/>
      <scheme val="minor"/>
    </font>
    <font>
      <sz val="7.5"/>
      <color rgb="FFFF0000"/>
      <name val="Arial"/>
      <family val="2"/>
      <charset val="238"/>
    </font>
    <font>
      <u/>
      <sz val="11"/>
      <color rgb="FFFF0000"/>
      <name val="Calibri"/>
      <family val="2"/>
      <charset val="238"/>
      <scheme val="minor"/>
    </font>
    <font>
      <b/>
      <sz val="11"/>
      <color theme="1"/>
      <name val="Calibri"/>
      <family val="2"/>
      <charset val="238"/>
      <scheme val="minor"/>
    </font>
    <font>
      <sz val="10"/>
      <color indexed="8"/>
      <name val="Arial"/>
      <family val="2"/>
      <charset val="238"/>
    </font>
    <font>
      <b/>
      <sz val="7.5"/>
      <color rgb="FFFF0000"/>
      <name val="Arial"/>
      <family val="2"/>
      <charset val="238"/>
    </font>
    <font>
      <b/>
      <i/>
      <sz val="7.5"/>
      <color rgb="FFFF0000"/>
      <name val="Arial"/>
      <family val="2"/>
      <charset val="238"/>
    </font>
    <font>
      <sz val="7.5"/>
      <name val="Arial"/>
      <family val="2"/>
      <charset val="238"/>
    </font>
    <font>
      <sz val="11"/>
      <name val="Arial"/>
      <family val="2"/>
      <charset val="238"/>
    </font>
    <font>
      <sz val="11"/>
      <name val="Calibri"/>
      <family val="2"/>
      <charset val="238"/>
    </font>
    <font>
      <b/>
      <sz val="11"/>
      <name val="Calibri"/>
      <family val="2"/>
      <charset val="238"/>
    </font>
    <font>
      <b/>
      <sz val="12"/>
      <name val="Calibri"/>
      <family val="2"/>
      <charset val="238"/>
      <scheme val="minor"/>
    </font>
    <font>
      <b/>
      <i/>
      <sz val="7.5"/>
      <name val="Arial"/>
      <family val="2"/>
      <charset val="238"/>
    </font>
    <font>
      <sz val="10"/>
      <name val="Calibri"/>
      <family val="2"/>
      <charset val="238"/>
      <scheme val="minor"/>
    </font>
    <font>
      <sz val="10"/>
      <color rgb="FFFF0000"/>
      <name val="Calibri"/>
      <family val="2"/>
      <charset val="238"/>
      <scheme val="minor"/>
    </font>
    <font>
      <i/>
      <sz val="10"/>
      <name val="Calibri"/>
      <family val="2"/>
      <charset val="238"/>
      <scheme val="minor"/>
    </font>
    <font>
      <b/>
      <sz val="10"/>
      <name val="Calibri"/>
      <family val="2"/>
      <charset val="238"/>
      <scheme val="minor"/>
    </font>
  </fonts>
  <fills count="1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50"/>
        <bgColor indexed="64"/>
      </patternFill>
    </fill>
    <fill>
      <patternFill patternType="solid">
        <fgColor rgb="FF009900"/>
        <bgColor indexed="64"/>
      </patternFill>
    </fill>
    <fill>
      <patternFill patternType="gray0625">
        <fgColor rgb="FF000000"/>
        <bgColor rgb="FF000000"/>
      </patternFill>
    </fill>
    <fill>
      <patternFill patternType="solid">
        <fgColor rgb="FFFFFF99"/>
        <bgColor rgb="FFFFFFFF"/>
      </patternFill>
    </fill>
    <fill>
      <patternFill patternType="solid">
        <fgColor rgb="FFC0C0C0"/>
        <bgColor rgb="FFFFFFFF"/>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8" fillId="0" borderId="0">
      <alignment vertical="top"/>
    </xf>
  </cellStyleXfs>
  <cellXfs count="477">
    <xf numFmtId="0" fontId="0" fillId="0" borderId="0" xfId="0"/>
    <xf numFmtId="0" fontId="0" fillId="0" borderId="0" xfId="0" applyBorder="1"/>
    <xf numFmtId="0" fontId="0" fillId="0" borderId="0" xfId="0" applyFill="1"/>
    <xf numFmtId="1" fontId="0" fillId="0" borderId="0" xfId="0" applyNumberFormat="1"/>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Fill="1"/>
    <xf numFmtId="0" fontId="6" fillId="0" borderId="17" xfId="0" applyFont="1" applyFill="1" applyBorder="1" applyAlignment="1">
      <alignment wrapText="1"/>
    </xf>
    <xf numFmtId="0" fontId="8" fillId="0" borderId="17" xfId="0" applyFont="1" applyFill="1" applyBorder="1" applyAlignment="1">
      <alignment horizontal="left" wrapText="1" indent="2"/>
    </xf>
    <xf numFmtId="0" fontId="6" fillId="13" borderId="17" xfId="0" applyFont="1" applyFill="1" applyBorder="1" applyAlignment="1">
      <alignment wrapText="1"/>
    </xf>
    <xf numFmtId="164" fontId="8" fillId="0" borderId="17" xfId="0" applyNumberFormat="1" applyFont="1" applyFill="1" applyBorder="1" applyAlignment="1">
      <alignment horizontal="left" wrapText="1" indent="2"/>
    </xf>
    <xf numFmtId="164" fontId="7" fillId="14" borderId="17" xfId="0" applyNumberFormat="1" applyFont="1" applyFill="1" applyBorder="1" applyAlignment="1">
      <alignment wrapText="1"/>
    </xf>
    <xf numFmtId="164" fontId="6" fillId="0" borderId="17" xfId="0" applyNumberFormat="1" applyFont="1" applyFill="1" applyBorder="1" applyAlignment="1">
      <alignment wrapText="1"/>
    </xf>
    <xf numFmtId="164" fontId="6" fillId="13" borderId="17" xfId="0" applyNumberFormat="1" applyFont="1" applyFill="1" applyBorder="1" applyAlignment="1">
      <alignment wrapText="1"/>
    </xf>
    <xf numFmtId="164" fontId="9" fillId="14" borderId="17" xfId="0" applyNumberFormat="1" applyFont="1" applyFill="1" applyBorder="1" applyAlignment="1">
      <alignment wrapText="1"/>
    </xf>
    <xf numFmtId="164" fontId="6" fillId="0" borderId="17" xfId="0" applyNumberFormat="1" applyFont="1" applyFill="1" applyBorder="1" applyAlignment="1">
      <alignment horizontal="left" wrapText="1"/>
    </xf>
    <xf numFmtId="164" fontId="8" fillId="0" borderId="17" xfId="0" applyNumberFormat="1" applyFont="1" applyFill="1" applyBorder="1" applyAlignment="1">
      <alignment wrapText="1"/>
    </xf>
    <xf numFmtId="164" fontId="8" fillId="0" borderId="17" xfId="0" applyNumberFormat="1" applyFont="1" applyFill="1" applyBorder="1" applyAlignment="1">
      <alignment horizontal="left" wrapText="1" indent="5"/>
    </xf>
    <xf numFmtId="164" fontId="10" fillId="0" borderId="17" xfId="0" applyNumberFormat="1" applyFont="1" applyFill="1" applyBorder="1" applyAlignment="1">
      <alignment horizontal="left" wrapText="1" indent="5"/>
    </xf>
    <xf numFmtId="164" fontId="8" fillId="14" borderId="17" xfId="0" applyNumberFormat="1" applyFont="1" applyFill="1" applyBorder="1" applyAlignment="1">
      <alignment wrapText="1"/>
    </xf>
    <xf numFmtId="164" fontId="10" fillId="13" borderId="17" xfId="0" applyNumberFormat="1" applyFont="1" applyFill="1" applyBorder="1" applyAlignment="1">
      <alignment horizontal="left" wrapText="1" indent="2"/>
    </xf>
    <xf numFmtId="164" fontId="12" fillId="14" borderId="17" xfId="0" applyNumberFormat="1" applyFont="1" applyFill="1" applyBorder="1" applyAlignment="1">
      <alignment wrapText="1"/>
    </xf>
    <xf numFmtId="164" fontId="6" fillId="13" borderId="19" xfId="0" applyNumberFormat="1" applyFont="1" applyFill="1" applyBorder="1" applyAlignment="1">
      <alignment wrapText="1"/>
    </xf>
    <xf numFmtId="164" fontId="8" fillId="0" borderId="1" xfId="1" applyNumberFormat="1" applyFont="1" applyFill="1" applyBorder="1" applyAlignment="1">
      <alignment horizontal="left" wrapText="1" indent="2"/>
    </xf>
    <xf numFmtId="164" fontId="7" fillId="13" borderId="31" xfId="0" applyNumberFormat="1" applyFont="1" applyFill="1" applyBorder="1" applyAlignment="1">
      <alignment wrapText="1"/>
    </xf>
    <xf numFmtId="164" fontId="7" fillId="13" borderId="32" xfId="0" applyNumberFormat="1" applyFont="1" applyFill="1" applyBorder="1" applyAlignment="1">
      <alignment wrapText="1"/>
    </xf>
    <xf numFmtId="164" fontId="7" fillId="13" borderId="33" xfId="0" applyNumberFormat="1" applyFont="1" applyFill="1" applyBorder="1" applyAlignment="1">
      <alignment wrapText="1"/>
    </xf>
    <xf numFmtId="164" fontId="13" fillId="13" borderId="32" xfId="0" applyNumberFormat="1" applyFont="1" applyFill="1" applyBorder="1" applyAlignment="1">
      <alignment wrapText="1"/>
    </xf>
    <xf numFmtId="164" fontId="4" fillId="0" borderId="0" xfId="1" applyNumberFormat="1" applyFont="1" applyFill="1" applyBorder="1"/>
    <xf numFmtId="0" fontId="4" fillId="0" borderId="0" xfId="0" applyFont="1" applyBorder="1"/>
    <xf numFmtId="0" fontId="4" fillId="0" borderId="0" xfId="0" applyFont="1"/>
    <xf numFmtId="0" fontId="4" fillId="0" borderId="0" xfId="0" applyFont="1" applyFill="1" applyBorder="1"/>
    <xf numFmtId="0" fontId="14" fillId="0" borderId="0" xfId="0" applyFont="1" applyFill="1" applyBorder="1" applyAlignment="1">
      <alignment vertical="top" wrapText="1"/>
    </xf>
    <xf numFmtId="0" fontId="4" fillId="0" borderId="0" xfId="0" applyFont="1" applyBorder="1" applyAlignment="1">
      <alignment vertical="top" wrapText="1"/>
    </xf>
    <xf numFmtId="0" fontId="14" fillId="0" borderId="0" xfId="0" applyFont="1" applyBorder="1" applyAlignment="1">
      <alignment wrapText="1"/>
    </xf>
    <xf numFmtId="0" fontId="4" fillId="0" borderId="0" xfId="0" applyFont="1" applyFill="1" applyBorder="1" applyAlignment="1">
      <alignment wrapText="1"/>
    </xf>
    <xf numFmtId="16" fontId="4" fillId="0" borderId="0" xfId="0" applyNumberFormat="1" applyFont="1" applyFill="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xf numFmtId="4" fontId="4" fillId="0" borderId="0" xfId="0" applyNumberFormat="1" applyFont="1" applyFill="1" applyBorder="1"/>
    <xf numFmtId="1" fontId="15" fillId="0" borderId="34" xfId="0" applyNumberFormat="1" applyFont="1" applyFill="1" applyBorder="1" applyAlignment="1">
      <alignment horizontal="left" wrapText="1" indent="2"/>
    </xf>
    <xf numFmtId="1" fontId="15" fillId="0" borderId="35" xfId="0" applyNumberFormat="1" applyFont="1" applyFill="1" applyBorder="1" applyAlignment="1">
      <alignment horizontal="left" wrapText="1" indent="2"/>
    </xf>
    <xf numFmtId="1" fontId="15" fillId="0" borderId="18" xfId="0" applyNumberFormat="1" applyFont="1" applyFill="1" applyBorder="1" applyAlignment="1">
      <alignment horizontal="left" wrapText="1" indent="2"/>
    </xf>
    <xf numFmtId="1" fontId="15" fillId="0" borderId="23" xfId="0" applyNumberFormat="1" applyFont="1" applyFill="1" applyBorder="1" applyAlignment="1">
      <alignment horizontal="left" wrapText="1" indent="2"/>
    </xf>
    <xf numFmtId="4" fontId="4" fillId="0" borderId="0" xfId="0" applyNumberFormat="1" applyFont="1" applyFill="1"/>
    <xf numFmtId="0" fontId="4" fillId="0" borderId="11" xfId="0" applyFont="1" applyFill="1" applyBorder="1"/>
    <xf numFmtId="0" fontId="3" fillId="0" borderId="6" xfId="0" applyFont="1" applyFill="1" applyBorder="1"/>
    <xf numFmtId="0" fontId="3" fillId="0" borderId="7" xfId="0" applyFont="1" applyFill="1" applyBorder="1"/>
    <xf numFmtId="14" fontId="13" fillId="0" borderId="24" xfId="0" applyNumberFormat="1" applyFont="1" applyFill="1" applyBorder="1" applyAlignment="1">
      <alignment horizontal="center" wrapText="1"/>
    </xf>
    <xf numFmtId="14" fontId="13" fillId="0" borderId="25" xfId="0" applyNumberFormat="1" applyFont="1" applyFill="1" applyBorder="1" applyAlignment="1">
      <alignment horizontal="center" wrapText="1"/>
    </xf>
    <xf numFmtId="0" fontId="13" fillId="0" borderId="25" xfId="0" applyFont="1" applyFill="1" applyBorder="1" applyAlignment="1">
      <alignment horizontal="center" wrapText="1"/>
    </xf>
    <xf numFmtId="0" fontId="13" fillId="0" borderId="26" xfId="0" applyFont="1" applyFill="1" applyBorder="1" applyAlignment="1">
      <alignment horizontal="center" wrapText="1"/>
    </xf>
    <xf numFmtId="0" fontId="14" fillId="0" borderId="4" xfId="0" applyFont="1" applyBorder="1"/>
    <xf numFmtId="164" fontId="4" fillId="0" borderId="0" xfId="0" applyNumberFormat="1" applyFont="1" applyFill="1" applyBorder="1"/>
    <xf numFmtId="0" fontId="4" fillId="0" borderId="11" xfId="0" applyFont="1" applyFill="1" applyBorder="1" applyAlignment="1">
      <alignment wrapText="1"/>
    </xf>
    <xf numFmtId="16" fontId="4" fillId="0" borderId="11" xfId="0" applyNumberFormat="1" applyFont="1" applyFill="1" applyBorder="1" applyAlignment="1">
      <alignment wrapText="1"/>
    </xf>
    <xf numFmtId="0" fontId="4" fillId="0" borderId="0" xfId="0" applyFont="1" applyAlignment="1">
      <alignment wrapText="1"/>
    </xf>
    <xf numFmtId="0" fontId="14" fillId="0" borderId="0" xfId="0" applyFont="1" applyBorder="1"/>
    <xf numFmtId="0" fontId="14" fillId="0" borderId="0" xfId="0" applyFont="1"/>
    <xf numFmtId="0" fontId="4" fillId="0" borderId="11" xfId="0" applyFont="1" applyFill="1" applyBorder="1" applyAlignment="1">
      <alignment vertical="center" wrapText="1"/>
    </xf>
    <xf numFmtId="3" fontId="4" fillId="0" borderId="0" xfId="0" applyNumberFormat="1" applyFont="1" applyFill="1" applyBorder="1" applyAlignment="1">
      <alignment horizontal="center"/>
    </xf>
    <xf numFmtId="0" fontId="14" fillId="0" borderId="0" xfId="0" applyFont="1" applyFill="1" applyBorder="1" applyAlignment="1">
      <alignment horizontal="center"/>
    </xf>
    <xf numFmtId="1" fontId="14" fillId="0" borderId="0" xfId="0" applyNumberFormat="1" applyFont="1"/>
    <xf numFmtId="0" fontId="3" fillId="0" borderId="0" xfId="0" applyFont="1"/>
    <xf numFmtId="0" fontId="3" fillId="0" borderId="0" xfId="0" applyFont="1" applyBorder="1"/>
    <xf numFmtId="0" fontId="3" fillId="0" borderId="4" xfId="0" applyFont="1" applyBorder="1"/>
    <xf numFmtId="0" fontId="3" fillId="0" borderId="6" xfId="0" applyFont="1" applyBorder="1"/>
    <xf numFmtId="0" fontId="3" fillId="0" borderId="7" xfId="0" applyFont="1" applyBorder="1"/>
    <xf numFmtId="0" fontId="3" fillId="0" borderId="0" xfId="0" applyFont="1" applyFill="1"/>
    <xf numFmtId="0" fontId="3" fillId="0" borderId="4" xfId="0" applyFont="1" applyFill="1" applyBorder="1"/>
    <xf numFmtId="0" fontId="5" fillId="0" borderId="4" xfId="0" applyFont="1" applyBorder="1"/>
    <xf numFmtId="0" fontId="17" fillId="0" borderId="0" xfId="0" applyFont="1"/>
    <xf numFmtId="164" fontId="0" fillId="0" borderId="0" xfId="0" applyNumberFormat="1"/>
    <xf numFmtId="0" fontId="3" fillId="0" borderId="40" xfId="0" applyFont="1" applyBorder="1"/>
    <xf numFmtId="0" fontId="3" fillId="0" borderId="41" xfId="0" applyFont="1" applyBorder="1"/>
    <xf numFmtId="0" fontId="3" fillId="0" borderId="42" xfId="0" applyFont="1" applyBorder="1"/>
    <xf numFmtId="0" fontId="3" fillId="0" borderId="0" xfId="0" applyFont="1" applyFill="1" applyBorder="1"/>
    <xf numFmtId="0" fontId="5" fillId="0" borderId="11" xfId="0" applyFont="1" applyFill="1" applyBorder="1"/>
    <xf numFmtId="1" fontId="15" fillId="0" borderId="0" xfId="0" applyNumberFormat="1" applyFont="1" applyFill="1" applyBorder="1" applyAlignment="1">
      <alignment horizontal="left" wrapText="1" indent="2"/>
    </xf>
    <xf numFmtId="1" fontId="15" fillId="0" borderId="11" xfId="0" applyNumberFormat="1" applyFont="1" applyFill="1" applyBorder="1" applyAlignment="1">
      <alignment horizontal="left" wrapText="1" indent="2"/>
    </xf>
    <xf numFmtId="4" fontId="4" fillId="0" borderId="11" xfId="0" applyNumberFormat="1" applyFont="1" applyFill="1" applyBorder="1"/>
    <xf numFmtId="0" fontId="3" fillId="0" borderId="1" xfId="0" applyFont="1" applyBorder="1"/>
    <xf numFmtId="164" fontId="5" fillId="0" borderId="4" xfId="1" applyNumberFormat="1" applyFont="1" applyFill="1" applyBorder="1"/>
    <xf numFmtId="164" fontId="3" fillId="0" borderId="6" xfId="1" applyNumberFormat="1" applyFont="1" applyFill="1" applyBorder="1"/>
    <xf numFmtId="164" fontId="3" fillId="0" borderId="7" xfId="1" applyNumberFormat="1" applyFont="1" applyFill="1" applyBorder="1"/>
    <xf numFmtId="0" fontId="14" fillId="0" borderId="13" xfId="0" applyFont="1" applyFill="1" applyBorder="1" applyAlignment="1">
      <alignment wrapText="1"/>
    </xf>
    <xf numFmtId="0" fontId="4" fillId="0" borderId="14" xfId="0" applyFont="1" applyFill="1" applyBorder="1" applyAlignment="1">
      <alignment wrapText="1"/>
    </xf>
    <xf numFmtId="16" fontId="4" fillId="0" borderId="14" xfId="0" applyNumberFormat="1" applyFont="1" applyFill="1" applyBorder="1" applyAlignment="1">
      <alignment wrapText="1"/>
    </xf>
    <xf numFmtId="0" fontId="5" fillId="0" borderId="6" xfId="0" applyFont="1" applyFill="1" applyBorder="1" applyAlignment="1">
      <alignment wrapText="1"/>
    </xf>
    <xf numFmtId="0" fontId="5" fillId="0" borderId="6" xfId="0" applyFont="1" applyFill="1" applyBorder="1"/>
    <xf numFmtId="0" fontId="5" fillId="0" borderId="7" xfId="0" applyFont="1" applyFill="1" applyBorder="1"/>
    <xf numFmtId="0" fontId="4" fillId="0" borderId="0" xfId="0" applyFont="1" applyAlignment="1"/>
    <xf numFmtId="0" fontId="4" fillId="0" borderId="0" xfId="0" applyFont="1" applyBorder="1" applyAlignment="1"/>
    <xf numFmtId="0" fontId="14" fillId="0" borderId="0" xfId="0" applyFont="1" applyFill="1" applyBorder="1" applyAlignment="1"/>
    <xf numFmtId="0" fontId="5" fillId="0" borderId="0" xfId="0" applyFont="1"/>
    <xf numFmtId="0" fontId="14" fillId="0" borderId="0" xfId="0" applyFont="1" applyFill="1" applyBorder="1" applyAlignment="1">
      <alignment wrapText="1"/>
    </xf>
    <xf numFmtId="164" fontId="4" fillId="0" borderId="10" xfId="1" applyNumberFormat="1" applyFont="1" applyFill="1" applyBorder="1"/>
    <xf numFmtId="0" fontId="4" fillId="0" borderId="6" xfId="0" applyFont="1" applyBorder="1"/>
    <xf numFmtId="164" fontId="4" fillId="0" borderId="9" xfId="1" applyNumberFormat="1" applyFont="1" applyFill="1" applyBorder="1"/>
    <xf numFmtId="0" fontId="14" fillId="15" borderId="0" xfId="0" applyFont="1" applyFill="1" applyBorder="1" applyAlignment="1">
      <alignment horizontal="center" vertical="top" wrapText="1"/>
    </xf>
    <xf numFmtId="164" fontId="19" fillId="0" borderId="36" xfId="0" applyNumberFormat="1" applyFont="1" applyFill="1" applyBorder="1" applyAlignment="1">
      <alignment wrapText="1"/>
    </xf>
    <xf numFmtId="164" fontId="19" fillId="0" borderId="37" xfId="0" applyNumberFormat="1" applyFont="1" applyFill="1" applyBorder="1" applyAlignment="1">
      <alignment wrapText="1"/>
    </xf>
    <xf numFmtId="1" fontId="4" fillId="0" borderId="0" xfId="0" applyNumberFormat="1" applyFont="1" applyBorder="1"/>
    <xf numFmtId="9" fontId="4" fillId="0" borderId="0" xfId="0" applyNumberFormat="1" applyFont="1" applyBorder="1"/>
    <xf numFmtId="164" fontId="15" fillId="0" borderId="0" xfId="0" applyNumberFormat="1" applyFont="1" applyFill="1" applyBorder="1" applyAlignment="1">
      <alignment wrapText="1"/>
    </xf>
    <xf numFmtId="164" fontId="20" fillId="0" borderId="0" xfId="0" applyNumberFormat="1" applyFont="1" applyFill="1" applyBorder="1" applyAlignment="1">
      <alignment wrapText="1"/>
    </xf>
    <xf numFmtId="0" fontId="14" fillId="0" borderId="5" xfId="0" applyFont="1" applyFill="1" applyBorder="1"/>
    <xf numFmtId="164" fontId="3" fillId="0" borderId="11" xfId="1" applyNumberFormat="1" applyFont="1" applyBorder="1"/>
    <xf numFmtId="164" fontId="3" fillId="0" borderId="5" xfId="1" applyNumberFormat="1" applyFont="1" applyBorder="1"/>
    <xf numFmtId="164" fontId="6" fillId="12" borderId="30" xfId="1" applyNumberFormat="1" applyFont="1" applyFill="1" applyBorder="1" applyAlignment="1">
      <alignment wrapText="1"/>
    </xf>
    <xf numFmtId="164" fontId="6" fillId="12" borderId="1" xfId="1" applyNumberFormat="1" applyFont="1" applyFill="1" applyBorder="1" applyAlignment="1">
      <alignment wrapText="1"/>
    </xf>
    <xf numFmtId="164" fontId="6" fillId="12" borderId="29" xfId="1" applyNumberFormat="1" applyFont="1" applyFill="1" applyBorder="1" applyAlignment="1">
      <alignment wrapText="1"/>
    </xf>
    <xf numFmtId="164" fontId="8" fillId="0" borderId="30" xfId="1" applyNumberFormat="1" applyFont="1" applyFill="1" applyBorder="1" applyAlignment="1">
      <alignment horizontal="left" wrapText="1" indent="2"/>
    </xf>
    <xf numFmtId="164" fontId="7" fillId="13" borderId="30" xfId="1" applyNumberFormat="1" applyFont="1" applyFill="1" applyBorder="1" applyAlignment="1">
      <alignment wrapText="1"/>
    </xf>
    <xf numFmtId="164" fontId="7" fillId="13" borderId="1" xfId="1" applyNumberFormat="1" applyFont="1" applyFill="1" applyBorder="1" applyAlignment="1">
      <alignment wrapText="1"/>
    </xf>
    <xf numFmtId="164" fontId="8" fillId="12" borderId="30" xfId="1" applyNumberFormat="1" applyFont="1" applyFill="1" applyBorder="1" applyAlignment="1">
      <alignment horizontal="left" wrapText="1" indent="2"/>
    </xf>
    <xf numFmtId="164" fontId="8" fillId="12" borderId="1" xfId="1" applyNumberFormat="1" applyFont="1" applyFill="1" applyBorder="1" applyAlignment="1">
      <alignment horizontal="left" wrapText="1" indent="2"/>
    </xf>
    <xf numFmtId="164" fontId="7" fillId="14" borderId="30" xfId="1" applyNumberFormat="1" applyFont="1" applyFill="1" applyBorder="1" applyAlignment="1">
      <alignment wrapText="1"/>
    </xf>
    <xf numFmtId="164" fontId="7" fillId="14" borderId="1" xfId="1" applyNumberFormat="1" applyFont="1" applyFill="1" applyBorder="1" applyAlignment="1">
      <alignment wrapText="1"/>
    </xf>
    <xf numFmtId="164" fontId="9" fillId="14" borderId="30" xfId="1" applyNumberFormat="1" applyFont="1" applyFill="1" applyBorder="1" applyAlignment="1">
      <alignment wrapText="1"/>
    </xf>
    <xf numFmtId="164" fontId="9" fillId="14" borderId="1" xfId="1" applyNumberFormat="1" applyFont="1" applyFill="1" applyBorder="1" applyAlignment="1">
      <alignment wrapText="1"/>
    </xf>
    <xf numFmtId="164" fontId="6" fillId="12" borderId="30" xfId="1" applyNumberFormat="1" applyFont="1" applyFill="1" applyBorder="1" applyAlignment="1">
      <alignment horizontal="left" wrapText="1"/>
    </xf>
    <xf numFmtId="164" fontId="6" fillId="12" borderId="1" xfId="1" applyNumberFormat="1" applyFont="1" applyFill="1" applyBorder="1" applyAlignment="1">
      <alignment horizontal="left" wrapText="1"/>
    </xf>
    <xf numFmtId="164" fontId="8" fillId="0" borderId="30" xfId="1" applyNumberFormat="1" applyFont="1" applyFill="1" applyBorder="1" applyAlignment="1">
      <alignment wrapText="1"/>
    </xf>
    <xf numFmtId="164" fontId="8" fillId="0" borderId="1" xfId="1" applyNumberFormat="1" applyFont="1" applyFill="1" applyBorder="1"/>
    <xf numFmtId="164" fontId="8" fillId="0" borderId="1" xfId="1" applyNumberFormat="1" applyFont="1" applyFill="1" applyBorder="1" applyAlignment="1">
      <alignment wrapText="1"/>
    </xf>
    <xf numFmtId="164" fontId="11" fillId="0" borderId="30" xfId="1" applyNumberFormat="1" applyFont="1" applyFill="1" applyBorder="1" applyAlignment="1">
      <alignment wrapText="1"/>
    </xf>
    <xf numFmtId="164" fontId="11" fillId="0" borderId="1" xfId="1" applyNumberFormat="1" applyFont="1" applyFill="1" applyBorder="1" applyAlignment="1">
      <alignment wrapText="1"/>
    </xf>
    <xf numFmtId="164" fontId="12" fillId="0" borderId="30" xfId="1" applyNumberFormat="1" applyFont="1" applyFill="1" applyBorder="1" applyAlignment="1">
      <alignment wrapText="1"/>
    </xf>
    <xf numFmtId="164" fontId="12" fillId="0" borderId="1" xfId="1" applyNumberFormat="1" applyFont="1" applyFill="1" applyBorder="1" applyAlignment="1">
      <alignment wrapText="1"/>
    </xf>
    <xf numFmtId="164" fontId="8" fillId="14" borderId="30" xfId="1" applyNumberFormat="1" applyFont="1" applyFill="1" applyBorder="1" applyAlignment="1">
      <alignment wrapText="1"/>
    </xf>
    <xf numFmtId="164" fontId="8" fillId="14" borderId="1" xfId="1" applyNumberFormat="1" applyFont="1" applyFill="1" applyBorder="1" applyAlignment="1">
      <alignment wrapText="1"/>
    </xf>
    <xf numFmtId="164" fontId="8" fillId="13" borderId="30" xfId="1" applyNumberFormat="1" applyFont="1" applyFill="1" applyBorder="1" applyAlignment="1">
      <alignment horizontal="left" wrapText="1" indent="2"/>
    </xf>
    <xf numFmtId="164" fontId="8" fillId="13" borderId="1" xfId="1" applyNumberFormat="1" applyFont="1" applyFill="1" applyBorder="1" applyAlignment="1">
      <alignment horizontal="left" wrapText="1" indent="2"/>
    </xf>
    <xf numFmtId="164" fontId="12" fillId="14" borderId="30" xfId="1" applyNumberFormat="1" applyFont="1" applyFill="1" applyBorder="1" applyAlignment="1">
      <alignment wrapText="1"/>
    </xf>
    <xf numFmtId="164" fontId="12" fillId="14" borderId="1" xfId="1" applyNumberFormat="1" applyFont="1" applyFill="1" applyBorder="1" applyAlignment="1">
      <alignment wrapText="1"/>
    </xf>
    <xf numFmtId="164" fontId="7" fillId="13" borderId="33" xfId="1" applyNumberFormat="1" applyFont="1" applyFill="1" applyBorder="1" applyAlignment="1">
      <alignment wrapText="1"/>
    </xf>
    <xf numFmtId="164" fontId="7" fillId="13" borderId="32" xfId="1" applyNumberFormat="1" applyFont="1" applyFill="1" applyBorder="1" applyAlignment="1">
      <alignment wrapText="1"/>
    </xf>
    <xf numFmtId="164" fontId="4" fillId="0" borderId="0" xfId="0" applyNumberFormat="1" applyFont="1"/>
    <xf numFmtId="0" fontId="4" fillId="0" borderId="0" xfId="0" applyFont="1" applyBorder="1" applyAlignment="1">
      <alignment wrapText="1"/>
    </xf>
    <xf numFmtId="0" fontId="5" fillId="0" borderId="0" xfId="0" applyFont="1" applyFill="1" applyBorder="1"/>
    <xf numFmtId="0" fontId="3" fillId="0" borderId="0" xfId="0" applyFont="1" applyAlignment="1">
      <alignment wrapText="1"/>
    </xf>
    <xf numFmtId="0" fontId="5" fillId="0" borderId="0" xfId="0" applyFont="1" applyFill="1" applyBorder="1" applyAlignment="1">
      <alignment wrapText="1"/>
    </xf>
    <xf numFmtId="0" fontId="5" fillId="2" borderId="12" xfId="0" applyFont="1" applyFill="1" applyBorder="1" applyAlignment="1">
      <alignment horizontal="center"/>
    </xf>
    <xf numFmtId="0" fontId="5" fillId="2" borderId="22" xfId="0" applyFont="1" applyFill="1" applyBorder="1" applyAlignment="1">
      <alignment horizontal="center"/>
    </xf>
    <xf numFmtId="0" fontId="5" fillId="2" borderId="0" xfId="0" applyFont="1" applyFill="1" applyBorder="1" applyAlignment="1">
      <alignment horizontal="center"/>
    </xf>
    <xf numFmtId="0" fontId="3" fillId="3" borderId="20" xfId="0"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left"/>
    </xf>
    <xf numFmtId="0" fontId="5" fillId="2" borderId="0" xfId="0" applyFont="1" applyFill="1" applyBorder="1" applyAlignment="1">
      <alignment wrapText="1"/>
    </xf>
    <xf numFmtId="0" fontId="4" fillId="0" borderId="0" xfId="0" applyFont="1" applyFill="1" applyBorder="1" applyAlignment="1">
      <alignment vertical="top" wrapText="1"/>
    </xf>
    <xf numFmtId="0" fontId="14" fillId="15" borderId="0" xfId="0" applyFont="1" applyFill="1" applyBorder="1" applyAlignment="1">
      <alignment vertical="top" wrapText="1"/>
    </xf>
    <xf numFmtId="0" fontId="5" fillId="10" borderId="6" xfId="0" applyFont="1" applyFill="1" applyBorder="1" applyAlignment="1">
      <alignment horizontal="center" vertical="top"/>
    </xf>
    <xf numFmtId="0" fontId="3" fillId="7" borderId="0" xfId="0" applyFont="1" applyFill="1" applyBorder="1" applyAlignment="1">
      <alignment wrapText="1"/>
    </xf>
    <xf numFmtId="0" fontId="3" fillId="7" borderId="10" xfId="0" applyFont="1" applyFill="1" applyBorder="1" applyAlignment="1">
      <alignment wrapText="1"/>
    </xf>
    <xf numFmtId="0" fontId="3" fillId="10" borderId="6" xfId="0" applyFont="1" applyFill="1" applyBorder="1" applyAlignment="1">
      <alignment horizontal="center"/>
    </xf>
    <xf numFmtId="0" fontId="3" fillId="10" borderId="6" xfId="0" applyFont="1" applyFill="1" applyBorder="1" applyAlignment="1">
      <alignment horizontal="center" wrapText="1"/>
    </xf>
    <xf numFmtId="0" fontId="3" fillId="10" borderId="7" xfId="0" applyFont="1" applyFill="1" applyBorder="1" applyAlignment="1">
      <alignment horizontal="center"/>
    </xf>
    <xf numFmtId="0" fontId="4" fillId="15" borderId="0" xfId="0" applyFont="1" applyFill="1" applyBorder="1" applyAlignment="1">
      <alignment vertical="top" wrapText="1"/>
    </xf>
    <xf numFmtId="0" fontId="14" fillId="0" borderId="2" xfId="0" applyFont="1" applyFill="1" applyBorder="1" applyAlignment="1">
      <alignment wrapText="1"/>
    </xf>
    <xf numFmtId="0" fontId="4" fillId="0" borderId="0" xfId="0" applyFont="1" applyFill="1" applyAlignment="1">
      <alignment wrapText="1"/>
    </xf>
    <xf numFmtId="0" fontId="13" fillId="0" borderId="16" xfId="0" applyFont="1" applyFill="1" applyBorder="1" applyAlignment="1">
      <alignment horizontal="center" wrapText="1"/>
    </xf>
    <xf numFmtId="14" fontId="21" fillId="0" borderId="27" xfId="0" applyNumberFormat="1" applyFont="1" applyFill="1" applyBorder="1" applyAlignment="1">
      <alignment horizontal="center" wrapText="1"/>
    </xf>
    <xf numFmtId="164" fontId="13" fillId="0" borderId="25" xfId="1" applyNumberFormat="1" applyFont="1" applyFill="1" applyBorder="1" applyAlignment="1">
      <alignment horizontal="center" wrapText="1"/>
    </xf>
    <xf numFmtId="164" fontId="21" fillId="0" borderId="27" xfId="1" applyNumberFormat="1" applyFont="1" applyFill="1" applyBorder="1" applyAlignment="1">
      <alignment horizontal="center" wrapText="1"/>
    </xf>
    <xf numFmtId="164" fontId="13" fillId="0" borderId="26" xfId="1" applyNumberFormat="1" applyFont="1" applyFill="1" applyBorder="1" applyAlignment="1">
      <alignment horizontal="center" wrapText="1"/>
    </xf>
    <xf numFmtId="164" fontId="21" fillId="0" borderId="1" xfId="1" applyNumberFormat="1" applyFont="1" applyFill="1" applyBorder="1" applyAlignment="1">
      <alignment wrapText="1"/>
    </xf>
    <xf numFmtId="164" fontId="26" fillId="0" borderId="1" xfId="1" applyNumberFormat="1" applyFont="1" applyFill="1" applyBorder="1" applyAlignment="1">
      <alignment wrapText="1"/>
    </xf>
    <xf numFmtId="0" fontId="4" fillId="0" borderId="0" xfId="0" applyFont="1" applyFill="1" applyBorder="1" applyAlignment="1">
      <alignment horizontal="center" wrapText="1"/>
    </xf>
    <xf numFmtId="164" fontId="21" fillId="0" borderId="25" xfId="0" applyNumberFormat="1" applyFont="1" applyFill="1" applyBorder="1" applyAlignment="1">
      <alignment horizontal="left" wrapText="1" indent="2"/>
    </xf>
    <xf numFmtId="164" fontId="21" fillId="0" borderId="1" xfId="0" applyNumberFormat="1" applyFont="1" applyFill="1" applyBorder="1" applyAlignment="1">
      <alignment horizontal="left" wrapText="1" indent="2"/>
    </xf>
    <xf numFmtId="164" fontId="21" fillId="0" borderId="32" xfId="0" applyNumberFormat="1" applyFont="1" applyFill="1" applyBorder="1" applyAlignment="1">
      <alignment horizontal="left" wrapText="1" indent="2"/>
    </xf>
    <xf numFmtId="164" fontId="21" fillId="0" borderId="24" xfId="0" applyNumberFormat="1" applyFont="1" applyFill="1" applyBorder="1" applyAlignment="1">
      <alignment horizontal="left" wrapText="1" indent="2"/>
    </xf>
    <xf numFmtId="164" fontId="21" fillId="0" borderId="28" xfId="0" applyNumberFormat="1" applyFont="1" applyFill="1" applyBorder="1" applyAlignment="1">
      <alignment horizontal="left" wrapText="1" indent="2"/>
    </xf>
    <xf numFmtId="164" fontId="21" fillId="0" borderId="31" xfId="0" applyNumberFormat="1" applyFont="1" applyFill="1" applyBorder="1" applyAlignment="1">
      <alignment horizontal="left" wrapText="1" indent="2"/>
    </xf>
    <xf numFmtId="1" fontId="21" fillId="0" borderId="24" xfId="0" applyNumberFormat="1" applyFont="1" applyFill="1" applyBorder="1" applyAlignment="1">
      <alignment horizontal="left" wrapText="1" indent="2"/>
    </xf>
    <xf numFmtId="1" fontId="21" fillId="0" borderId="28" xfId="0" applyNumberFormat="1" applyFont="1" applyFill="1" applyBorder="1" applyAlignment="1">
      <alignment horizontal="left" wrapText="1" indent="2"/>
    </xf>
    <xf numFmtId="1" fontId="21" fillId="0" borderId="31" xfId="0" applyNumberFormat="1" applyFont="1" applyFill="1" applyBorder="1" applyAlignment="1">
      <alignment horizontal="left" wrapText="1" indent="2"/>
    </xf>
    <xf numFmtId="164" fontId="3" fillId="0" borderId="8" xfId="1" applyNumberFormat="1" applyFont="1" applyBorder="1"/>
    <xf numFmtId="1" fontId="21" fillId="0" borderId="8" xfId="0" applyNumberFormat="1" applyFont="1" applyFill="1" applyBorder="1" applyAlignment="1">
      <alignment horizontal="left" wrapText="1" indent="2"/>
    </xf>
    <xf numFmtId="164" fontId="3" fillId="0" borderId="0" xfId="1" applyNumberFormat="1" applyFont="1" applyFill="1" applyBorder="1"/>
    <xf numFmtId="164" fontId="3" fillId="0" borderId="10" xfId="1" applyNumberFormat="1" applyFont="1" applyFill="1" applyBorder="1"/>
    <xf numFmtId="164" fontId="3" fillId="0" borderId="8" xfId="1" applyNumberFormat="1" applyFont="1" applyFill="1" applyBorder="1"/>
    <xf numFmtId="164" fontId="3" fillId="0" borderId="9" xfId="1" applyNumberFormat="1" applyFont="1" applyFill="1" applyBorder="1"/>
    <xf numFmtId="3" fontId="3" fillId="0" borderId="0" xfId="0" applyNumberFormat="1" applyFont="1" applyFill="1" applyBorder="1"/>
    <xf numFmtId="3" fontId="3" fillId="0" borderId="8" xfId="0" applyNumberFormat="1" applyFont="1" applyFill="1" applyBorder="1"/>
    <xf numFmtId="164" fontId="3" fillId="0" borderId="1" xfId="1" applyNumberFormat="1" applyFont="1" applyBorder="1"/>
    <xf numFmtId="164" fontId="3" fillId="0" borderId="29" xfId="1" applyNumberFormat="1" applyFont="1" applyBorder="1"/>
    <xf numFmtId="164" fontId="3" fillId="0" borderId="43" xfId="1" applyNumberFormat="1" applyFont="1" applyBorder="1"/>
    <xf numFmtId="0" fontId="3" fillId="0" borderId="1" xfId="0" applyFont="1" applyFill="1" applyBorder="1"/>
    <xf numFmtId="164" fontId="3" fillId="0" borderId="0" xfId="1" applyNumberFormat="1" applyFont="1" applyBorder="1"/>
    <xf numFmtId="164" fontId="3" fillId="0" borderId="9" xfId="1" applyNumberFormat="1" applyFont="1" applyBorder="1"/>
    <xf numFmtId="164" fontId="5" fillId="0" borderId="0" xfId="1" applyNumberFormat="1" applyFont="1" applyFill="1" applyBorder="1"/>
    <xf numFmtId="164" fontId="5" fillId="0" borderId="8" xfId="1" applyNumberFormat="1" applyFont="1" applyFill="1" applyBorder="1"/>
    <xf numFmtId="164" fontId="5" fillId="0" borderId="6" xfId="1" applyNumberFormat="1" applyFont="1" applyFill="1" applyBorder="1"/>
    <xf numFmtId="164" fontId="5" fillId="0" borderId="7" xfId="1" applyNumberFormat="1" applyFont="1" applyFill="1" applyBorder="1"/>
    <xf numFmtId="0" fontId="5" fillId="2" borderId="4" xfId="0" applyFont="1" applyFill="1" applyBorder="1" applyAlignment="1">
      <alignment wrapText="1"/>
    </xf>
    <xf numFmtId="0" fontId="3" fillId="3" borderId="6" xfId="0" applyFont="1" applyFill="1" applyBorder="1"/>
    <xf numFmtId="164" fontId="3" fillId="0" borderId="0" xfId="0" applyNumberFormat="1" applyFont="1" applyFill="1" applyBorder="1"/>
    <xf numFmtId="164" fontId="3" fillId="0" borderId="6" xfId="0" applyNumberFormat="1" applyFont="1" applyFill="1" applyBorder="1"/>
    <xf numFmtId="0" fontId="3" fillId="3" borderId="7" xfId="0" applyFont="1" applyFill="1" applyBorder="1"/>
    <xf numFmtId="164" fontId="3" fillId="0" borderId="8" xfId="0" applyNumberFormat="1" applyFont="1" applyFill="1" applyBorder="1"/>
    <xf numFmtId="164" fontId="3" fillId="0" borderId="7" xfId="0" applyNumberFormat="1" applyFont="1" applyFill="1" applyBorder="1"/>
    <xf numFmtId="0" fontId="5" fillId="0" borderId="8" xfId="0" applyFont="1" applyFill="1" applyBorder="1"/>
    <xf numFmtId="3" fontId="3" fillId="0" borderId="20" xfId="0" applyNumberFormat="1" applyFont="1" applyFill="1" applyBorder="1" applyAlignment="1">
      <alignment horizontal="center"/>
    </xf>
    <xf numFmtId="3" fontId="3" fillId="0" borderId="21" xfId="0" applyNumberFormat="1" applyFont="1" applyFill="1" applyBorder="1" applyAlignment="1">
      <alignment horizontal="center"/>
    </xf>
    <xf numFmtId="164" fontId="3" fillId="0" borderId="0" xfId="1" applyNumberFormat="1" applyFont="1"/>
    <xf numFmtId="164" fontId="3" fillId="0" borderId="0" xfId="1" applyNumberFormat="1" applyFont="1" applyFill="1" applyBorder="1" applyAlignment="1">
      <alignment horizontal="center"/>
    </xf>
    <xf numFmtId="164" fontId="3" fillId="0" borderId="6" xfId="0" applyNumberFormat="1" applyFont="1" applyFill="1" applyBorder="1" applyAlignment="1">
      <alignment horizontal="right"/>
    </xf>
    <xf numFmtId="164" fontId="3" fillId="0" borderId="0" xfId="0" applyNumberFormat="1" applyFont="1" applyFill="1" applyBorder="1" applyAlignment="1">
      <alignment vertical="top" wrapText="1"/>
    </xf>
    <xf numFmtId="0" fontId="5" fillId="0" borderId="0" xfId="0" applyFont="1" applyFill="1" applyBorder="1" applyAlignment="1">
      <alignment horizontal="center" vertical="center"/>
    </xf>
    <xf numFmtId="0" fontId="3" fillId="0" borderId="0" xfId="0" applyFont="1" applyAlignment="1">
      <alignment horizontal="center" vertical="center" wrapText="1"/>
    </xf>
    <xf numFmtId="164" fontId="3" fillId="0" borderId="0" xfId="0" applyNumberFormat="1" applyFont="1" applyFill="1"/>
    <xf numFmtId="164" fontId="6" fillId="12" borderId="28" xfId="1" applyNumberFormat="1" applyFont="1" applyFill="1" applyBorder="1" applyAlignment="1">
      <alignment wrapText="1"/>
    </xf>
    <xf numFmtId="164" fontId="8" fillId="0" borderId="28" xfId="1" applyNumberFormat="1" applyFont="1" applyFill="1" applyBorder="1" applyAlignment="1">
      <alignment horizontal="left" wrapText="1" indent="2"/>
    </xf>
    <xf numFmtId="164" fontId="7" fillId="13" borderId="28" xfId="1" applyNumberFormat="1" applyFont="1" applyFill="1" applyBorder="1" applyAlignment="1">
      <alignment wrapText="1"/>
    </xf>
    <xf numFmtId="164" fontId="8" fillId="12" borderId="28" xfId="1" applyNumberFormat="1" applyFont="1" applyFill="1" applyBorder="1" applyAlignment="1">
      <alignment horizontal="left" wrapText="1" indent="2"/>
    </xf>
    <xf numFmtId="164" fontId="7" fillId="14" borderId="28" xfId="1" applyNumberFormat="1" applyFont="1" applyFill="1" applyBorder="1" applyAlignment="1">
      <alignment wrapText="1"/>
    </xf>
    <xf numFmtId="164" fontId="9" fillId="14" borderId="28" xfId="1" applyNumberFormat="1" applyFont="1" applyFill="1" applyBorder="1" applyAlignment="1">
      <alignment wrapText="1"/>
    </xf>
    <xf numFmtId="164" fontId="6" fillId="12" borderId="28" xfId="1" applyNumberFormat="1" applyFont="1" applyFill="1" applyBorder="1" applyAlignment="1">
      <alignment horizontal="left" wrapText="1"/>
    </xf>
    <xf numFmtId="164" fontId="8" fillId="0" borderId="28" xfId="1" applyNumberFormat="1" applyFont="1" applyFill="1" applyBorder="1" applyAlignment="1">
      <alignment wrapText="1"/>
    </xf>
    <xf numFmtId="164" fontId="11" fillId="0" borderId="28" xfId="1" applyNumberFormat="1" applyFont="1" applyFill="1" applyBorder="1" applyAlignment="1">
      <alignment wrapText="1"/>
    </xf>
    <xf numFmtId="164" fontId="7" fillId="0" borderId="28" xfId="1" applyNumberFormat="1" applyFont="1" applyFill="1" applyBorder="1" applyAlignment="1">
      <alignment wrapText="1"/>
    </xf>
    <xf numFmtId="164" fontId="12" fillId="0" borderId="28" xfId="1" applyNumberFormat="1" applyFont="1" applyFill="1" applyBorder="1" applyAlignment="1">
      <alignment wrapText="1"/>
    </xf>
    <xf numFmtId="164" fontId="8" fillId="14" borderId="28" xfId="1" applyNumberFormat="1" applyFont="1" applyFill="1" applyBorder="1" applyAlignment="1">
      <alignment wrapText="1"/>
    </xf>
    <xf numFmtId="164" fontId="8" fillId="13" borderId="28" xfId="1" applyNumberFormat="1" applyFont="1" applyFill="1" applyBorder="1" applyAlignment="1">
      <alignment horizontal="left" wrapText="1" indent="2"/>
    </xf>
    <xf numFmtId="164" fontId="12" fillId="14" borderId="28" xfId="1" applyNumberFormat="1" applyFont="1" applyFill="1" applyBorder="1" applyAlignment="1">
      <alignment wrapText="1"/>
    </xf>
    <xf numFmtId="0" fontId="3" fillId="0" borderId="28" xfId="0" applyFont="1" applyFill="1" applyBorder="1"/>
    <xf numFmtId="4" fontId="3" fillId="0" borderId="1" xfId="0" applyNumberFormat="1" applyFont="1" applyFill="1" applyBorder="1"/>
    <xf numFmtId="0" fontId="5" fillId="0" borderId="4" xfId="0" applyFont="1" applyFill="1" applyBorder="1" applyAlignment="1">
      <alignment horizontal="right" vertical="top" wrapText="1"/>
    </xf>
    <xf numFmtId="2" fontId="5" fillId="0" borderId="11" xfId="0" applyNumberFormat="1" applyFont="1" applyFill="1" applyBorder="1" applyAlignment="1">
      <alignment horizontal="right" vertical="top" wrapText="1"/>
    </xf>
    <xf numFmtId="0" fontId="5" fillId="0" borderId="14" xfId="0" applyFont="1" applyFill="1" applyBorder="1" applyAlignment="1">
      <alignment vertical="top" wrapText="1"/>
    </xf>
    <xf numFmtId="165" fontId="5" fillId="0" borderId="5" xfId="0" applyNumberFormat="1" applyFont="1" applyFill="1" applyBorder="1" applyAlignment="1">
      <alignment vertical="top" wrapText="1"/>
    </xf>
    <xf numFmtId="2" fontId="5" fillId="0" borderId="14" xfId="0" applyNumberFormat="1" applyFont="1" applyFill="1" applyBorder="1" applyAlignment="1">
      <alignment horizontal="right" vertical="top" wrapText="1"/>
    </xf>
    <xf numFmtId="0" fontId="5" fillId="0" borderId="15" xfId="0" applyFont="1" applyFill="1" applyBorder="1" applyAlignment="1">
      <alignment horizontal="left" vertical="top" wrapText="1"/>
    </xf>
    <xf numFmtId="0" fontId="5" fillId="0" borderId="5" xfId="0" applyFont="1" applyFill="1" applyBorder="1" applyAlignment="1">
      <alignment horizontal="left" vertical="top" wrapText="1"/>
    </xf>
    <xf numFmtId="166" fontId="5" fillId="0" borderId="0" xfId="0" applyNumberFormat="1" applyFont="1" applyFill="1" applyBorder="1" applyAlignment="1">
      <alignment horizontal="righ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44" xfId="0" applyFont="1" applyFill="1" applyBorder="1" applyAlignment="1">
      <alignment horizontal="right" wrapText="1"/>
    </xf>
    <xf numFmtId="166" fontId="5" fillId="0" borderId="2" xfId="0" applyNumberFormat="1" applyFont="1" applyFill="1" applyBorder="1" applyAlignment="1">
      <alignment horizontal="right" wrapText="1"/>
    </xf>
    <xf numFmtId="0" fontId="5" fillId="0" borderId="2" xfId="0" applyFont="1" applyFill="1" applyBorder="1" applyAlignment="1">
      <alignment horizontal="left" wrapText="1"/>
    </xf>
    <xf numFmtId="0" fontId="5" fillId="0" borderId="45" xfId="0" applyFont="1" applyFill="1" applyBorder="1" applyAlignment="1">
      <alignment wrapText="1"/>
    </xf>
    <xf numFmtId="0" fontId="5" fillId="0" borderId="47" xfId="0" applyFont="1" applyFill="1" applyBorder="1" applyAlignment="1">
      <alignment horizontal="right" wrapText="1"/>
    </xf>
    <xf numFmtId="166" fontId="5" fillId="0" borderId="48" xfId="0" applyNumberFormat="1" applyFont="1" applyFill="1" applyBorder="1" applyAlignment="1">
      <alignment horizontal="right" wrapText="1"/>
    </xf>
    <xf numFmtId="0" fontId="5" fillId="0" borderId="48" xfId="0" applyFont="1" applyFill="1" applyBorder="1" applyAlignment="1">
      <alignment horizontal="left" wrapText="1"/>
    </xf>
    <xf numFmtId="0" fontId="5" fillId="0" borderId="49" xfId="0" applyFont="1" applyFill="1" applyBorder="1" applyAlignment="1">
      <alignment horizontal="center" wrapText="1"/>
    </xf>
    <xf numFmtId="0" fontId="5" fillId="0" borderId="2" xfId="0" applyFont="1" applyFill="1" applyBorder="1" applyAlignment="1">
      <alignment wrapText="1"/>
    </xf>
    <xf numFmtId="0" fontId="5" fillId="0" borderId="48" xfId="0" applyFont="1" applyFill="1" applyBorder="1" applyAlignment="1">
      <alignment horizontal="center" wrapText="1"/>
    </xf>
    <xf numFmtId="166" fontId="5" fillId="0" borderId="2" xfId="0" applyNumberFormat="1" applyFont="1" applyFill="1" applyBorder="1" applyAlignment="1">
      <alignment horizontal="right"/>
    </xf>
    <xf numFmtId="0" fontId="5" fillId="0" borderId="2" xfId="0" applyFont="1" applyFill="1" applyBorder="1" applyAlignment="1"/>
    <xf numFmtId="0" fontId="5" fillId="0" borderId="3" xfId="0" applyFont="1" applyFill="1" applyBorder="1" applyAlignment="1">
      <alignment horizontal="right" wrapText="1"/>
    </xf>
    <xf numFmtId="0" fontId="4" fillId="0" borderId="2" xfId="0" applyFont="1" applyBorder="1"/>
    <xf numFmtId="0" fontId="4" fillId="0" borderId="45" xfId="0" applyFont="1" applyBorder="1"/>
    <xf numFmtId="0" fontId="27" fillId="0" borderId="0" xfId="0" applyFont="1" applyFill="1" applyBorder="1" applyAlignment="1">
      <alignment horizontal="center" vertical="top" wrapText="1"/>
    </xf>
    <xf numFmtId="0" fontId="27" fillId="0" borderId="0" xfId="0" applyFont="1" applyFill="1" applyBorder="1" applyAlignment="1">
      <alignment vertical="top" wrapText="1"/>
    </xf>
    <xf numFmtId="0" fontId="4" fillId="0" borderId="0" xfId="0" applyFont="1" applyFill="1" applyBorder="1" applyAlignment="1">
      <alignment horizontal="center" vertical="top" wrapText="1"/>
    </xf>
    <xf numFmtId="0" fontId="27" fillId="0" borderId="0" xfId="0" applyFont="1" applyFill="1" applyBorder="1" applyAlignment="1">
      <alignment horizontal="right" vertical="top" wrapText="1"/>
    </xf>
    <xf numFmtId="0" fontId="5" fillId="0" borderId="2" xfId="0" applyFont="1" applyFill="1" applyBorder="1" applyAlignment="1">
      <alignment horizontal="right" wrapText="1"/>
    </xf>
    <xf numFmtId="0" fontId="5" fillId="0" borderId="48" xfId="0" applyFont="1" applyFill="1" applyBorder="1" applyAlignment="1">
      <alignment horizontal="right" wrapText="1"/>
    </xf>
    <xf numFmtId="0" fontId="5" fillId="0" borderId="53" xfId="0" applyFont="1" applyFill="1" applyBorder="1" applyAlignment="1">
      <alignment horizontal="right" wrapText="1"/>
    </xf>
    <xf numFmtId="0" fontId="14" fillId="0" borderId="54" xfId="0" applyFont="1" applyFill="1" applyBorder="1" applyAlignment="1">
      <alignment wrapText="1"/>
    </xf>
    <xf numFmtId="0" fontId="5" fillId="0" borderId="55" xfId="0" applyFont="1" applyFill="1" applyBorder="1" applyAlignment="1">
      <alignment horizontal="right" wrapText="1"/>
    </xf>
    <xf numFmtId="0" fontId="14" fillId="0" borderId="56" xfId="0" applyFont="1" applyFill="1" applyBorder="1" applyAlignment="1">
      <alignment horizontal="center" wrapText="1"/>
    </xf>
    <xf numFmtId="0" fontId="5" fillId="0" borderId="57" xfId="0" applyFont="1" applyFill="1" applyBorder="1" applyAlignment="1">
      <alignment wrapText="1"/>
    </xf>
    <xf numFmtId="0" fontId="5" fillId="0" borderId="6" xfId="0" applyFont="1" applyFill="1" applyBorder="1" applyAlignment="1">
      <alignment horizontal="right" wrapText="1"/>
    </xf>
    <xf numFmtId="0" fontId="14" fillId="0" borderId="10" xfId="0" applyFont="1" applyFill="1" applyBorder="1" applyAlignment="1">
      <alignment horizontal="center" wrapText="1"/>
    </xf>
    <xf numFmtId="0" fontId="27" fillId="0" borderId="10" xfId="0" applyFont="1" applyFill="1" applyBorder="1" applyAlignment="1">
      <alignment vertical="top" wrapText="1"/>
    </xf>
    <xf numFmtId="0" fontId="27" fillId="0" borderId="29"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5" xfId="0" applyFont="1" applyFill="1" applyBorder="1" applyAlignment="1">
      <alignment horizontal="center" wrapText="1"/>
    </xf>
    <xf numFmtId="0" fontId="27" fillId="0" borderId="48" xfId="0" applyFont="1" applyFill="1" applyBorder="1" applyAlignment="1">
      <alignment horizontal="center" wrapText="1"/>
    </xf>
    <xf numFmtId="0" fontId="27" fillId="0" borderId="56" xfId="0" applyFont="1" applyFill="1" applyBorder="1" applyAlignment="1">
      <alignment horizontal="center" wrapText="1"/>
    </xf>
    <xf numFmtId="0" fontId="27" fillId="0" borderId="55" xfId="0" applyFont="1" applyFill="1" applyBorder="1" applyAlignment="1">
      <alignment horizontal="right" wrapText="1"/>
    </xf>
    <xf numFmtId="166" fontId="27" fillId="0" borderId="48" xfId="0" applyNumberFormat="1" applyFont="1" applyFill="1" applyBorder="1" applyAlignment="1">
      <alignment horizontal="right" wrapText="1"/>
    </xf>
    <xf numFmtId="0" fontId="27" fillId="0" borderId="48" xfId="0" applyFont="1" applyFill="1" applyBorder="1" applyAlignment="1">
      <alignment horizontal="right" wrapText="1"/>
    </xf>
    <xf numFmtId="0" fontId="27" fillId="0" borderId="0" xfId="0" applyFont="1" applyFill="1" applyBorder="1" applyAlignment="1">
      <alignment horizontal="left" wrapText="1"/>
    </xf>
    <xf numFmtId="0" fontId="27" fillId="0" borderId="0" xfId="0" applyFont="1" applyFill="1" applyBorder="1" applyAlignment="1">
      <alignment horizontal="right" wrapText="1"/>
    </xf>
    <xf numFmtId="166" fontId="27" fillId="0" borderId="0" xfId="0" applyNumberFormat="1" applyFont="1" applyFill="1" applyBorder="1" applyAlignment="1">
      <alignment horizontal="right" wrapText="1"/>
    </xf>
    <xf numFmtId="166" fontId="27" fillId="0" borderId="2" xfId="0" applyNumberFormat="1" applyFont="1" applyFill="1" applyBorder="1" applyAlignment="1">
      <alignment horizontal="right" wrapText="1"/>
    </xf>
    <xf numFmtId="0" fontId="27" fillId="0" borderId="2" xfId="0" applyFont="1" applyFill="1" applyBorder="1" applyAlignment="1">
      <alignment horizontal="left" wrapText="1"/>
    </xf>
    <xf numFmtId="0" fontId="27" fillId="0" borderId="45" xfId="0" applyFont="1" applyFill="1" applyBorder="1" applyAlignment="1">
      <alignment horizontal="center" wrapText="1"/>
    </xf>
    <xf numFmtId="0" fontId="27" fillId="0" borderId="46" xfId="0" applyFont="1" applyFill="1" applyBorder="1" applyAlignment="1">
      <alignment horizontal="center" wrapText="1"/>
    </xf>
    <xf numFmtId="0" fontId="5" fillId="0" borderId="46" xfId="0" applyFont="1" applyFill="1" applyBorder="1" applyAlignment="1">
      <alignment horizontal="center" wrapText="1"/>
    </xf>
    <xf numFmtId="0" fontId="28" fillId="0" borderId="10" xfId="0" applyFont="1" applyFill="1" applyBorder="1" applyAlignment="1">
      <alignment horizontal="center" wrapText="1"/>
    </xf>
    <xf numFmtId="0" fontId="27" fillId="0" borderId="53" xfId="0" applyFont="1" applyFill="1" applyBorder="1" applyAlignment="1">
      <alignment horizontal="right" wrapText="1"/>
    </xf>
    <xf numFmtId="0" fontId="27" fillId="0" borderId="6" xfId="0" applyFont="1" applyBorder="1" applyAlignment="1">
      <alignment horizontal="right" wrapText="1"/>
    </xf>
    <xf numFmtId="0" fontId="4" fillId="0" borderId="6" xfId="0" applyFont="1" applyBorder="1" applyAlignment="1">
      <alignment wrapText="1"/>
    </xf>
    <xf numFmtId="0" fontId="4" fillId="0" borderId="7" xfId="0" applyFont="1" applyBorder="1" applyAlignment="1">
      <alignment wrapText="1"/>
    </xf>
    <xf numFmtId="0" fontId="5" fillId="0" borderId="8" xfId="0" applyFont="1" applyFill="1" applyBorder="1" applyAlignment="1">
      <alignment horizontal="center" wrapText="1"/>
    </xf>
    <xf numFmtId="0" fontId="5" fillId="0" borderId="8" xfId="0" applyFont="1" applyFill="1" applyBorder="1" applyAlignment="1">
      <alignment horizontal="left" wrapText="1"/>
    </xf>
    <xf numFmtId="0" fontId="5" fillId="0" borderId="67" xfId="0" applyFont="1" applyFill="1" applyBorder="1" applyAlignment="1">
      <alignment horizontal="center" wrapText="1"/>
    </xf>
    <xf numFmtId="0" fontId="3" fillId="0" borderId="8" xfId="0" applyFont="1" applyFill="1" applyBorder="1" applyAlignment="1">
      <alignment horizontal="right" wrapText="1"/>
    </xf>
    <xf numFmtId="166" fontId="3" fillId="0" borderId="8" xfId="0" applyNumberFormat="1" applyFont="1" applyFill="1" applyBorder="1" applyAlignment="1">
      <alignment horizontal="right" wrapText="1"/>
    </xf>
    <xf numFmtId="0" fontId="27" fillId="0" borderId="8" xfId="0" applyFont="1" applyFill="1" applyBorder="1" applyAlignment="1">
      <alignment horizontal="left" wrapText="1"/>
    </xf>
    <xf numFmtId="0" fontId="4" fillId="0" borderId="9" xfId="0" applyFont="1" applyFill="1" applyBorder="1" applyAlignment="1">
      <alignment horizontal="center" wrapText="1"/>
    </xf>
    <xf numFmtId="0" fontId="5" fillId="0" borderId="4" xfId="0" applyFont="1" applyFill="1" applyBorder="1" applyAlignment="1">
      <alignment horizontal="right" wrapText="1"/>
    </xf>
    <xf numFmtId="166" fontId="5" fillId="0" borderId="11" xfId="0" applyNumberFormat="1" applyFont="1" applyFill="1" applyBorder="1" applyAlignment="1">
      <alignment horizontal="right"/>
    </xf>
    <xf numFmtId="0" fontId="5" fillId="0" borderId="11" xfId="0" applyFont="1" applyFill="1" applyBorder="1" applyAlignment="1">
      <alignment horizontal="left" wrapText="1"/>
    </xf>
    <xf numFmtId="0" fontId="5" fillId="0" borderId="11" xfId="0" applyFont="1" applyFill="1" applyBorder="1" applyAlignment="1"/>
    <xf numFmtId="0" fontId="14" fillId="0" borderId="5" xfId="0" applyFont="1" applyFill="1" applyBorder="1" applyAlignment="1">
      <alignment wrapText="1"/>
    </xf>
    <xf numFmtId="0" fontId="27" fillId="0" borderId="0" xfId="0" applyFont="1" applyFill="1" applyBorder="1" applyAlignment="1">
      <alignment wrapText="1"/>
    </xf>
    <xf numFmtId="0" fontId="27" fillId="0" borderId="6" xfId="0" applyFont="1" applyFill="1" applyBorder="1" applyAlignment="1">
      <alignment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3" xfId="0" applyFont="1" applyFill="1" applyBorder="1" applyAlignment="1">
      <alignment horizontal="center" wrapText="1"/>
    </xf>
    <xf numFmtId="0" fontId="27" fillId="0" borderId="10" xfId="0" applyFont="1" applyFill="1" applyBorder="1" applyAlignment="1">
      <alignment horizontal="center" wrapText="1"/>
    </xf>
    <xf numFmtId="0" fontId="27" fillId="0" borderId="65" xfId="0" applyFont="1" applyFill="1" applyBorder="1" applyAlignment="1">
      <alignment horizontal="center" wrapText="1"/>
    </xf>
    <xf numFmtId="0" fontId="27" fillId="0" borderId="8" xfId="0" applyFont="1" applyFill="1" applyBorder="1" applyAlignment="1">
      <alignment horizontal="right" wrapText="1"/>
    </xf>
    <xf numFmtId="0" fontId="27" fillId="0" borderId="9" xfId="0" applyFont="1" applyFill="1" applyBorder="1" applyAlignment="1">
      <alignment horizontal="center" wrapText="1"/>
    </xf>
    <xf numFmtId="1" fontId="3" fillId="0" borderId="0" xfId="1" applyNumberFormat="1" applyFont="1" applyFill="1" applyBorder="1" applyAlignment="1">
      <alignment horizontal="right"/>
    </xf>
    <xf numFmtId="164" fontId="4" fillId="0" borderId="0" xfId="0" applyNumberFormat="1" applyFont="1" applyFill="1" applyBorder="1" applyAlignment="1">
      <alignment horizontal="center" vertical="top" wrapText="1"/>
    </xf>
    <xf numFmtId="0" fontId="5" fillId="0" borderId="11" xfId="0" applyFont="1" applyFill="1" applyBorder="1" applyAlignment="1">
      <alignment vertical="top" wrapText="1"/>
    </xf>
    <xf numFmtId="0" fontId="27" fillId="0" borderId="6" xfId="0" applyFont="1" applyFill="1" applyBorder="1" applyAlignment="1">
      <alignment horizontal="right" vertical="top" wrapText="1"/>
    </xf>
    <xf numFmtId="0" fontId="27" fillId="0" borderId="7" xfId="0" applyFont="1" applyFill="1" applyBorder="1" applyAlignment="1">
      <alignment horizontal="right" vertical="top" wrapText="1"/>
    </xf>
    <xf numFmtId="0" fontId="27" fillId="0" borderId="46" xfId="0" applyFont="1" applyFill="1" applyBorder="1" applyAlignment="1">
      <alignment vertical="top" wrapText="1"/>
    </xf>
    <xf numFmtId="0" fontId="4" fillId="0" borderId="7" xfId="0" applyFont="1" applyBorder="1"/>
    <xf numFmtId="0" fontId="4" fillId="0" borderId="8" xfId="0" applyFont="1" applyBorder="1"/>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27" fillId="0" borderId="0" xfId="0" applyFont="1" applyFill="1" applyBorder="1" applyAlignment="1">
      <alignment horizontal="left" vertical="top" wrapText="1"/>
    </xf>
    <xf numFmtId="0" fontId="3" fillId="15" borderId="0" xfId="0" applyFont="1" applyFill="1" applyBorder="1" applyAlignment="1">
      <alignment horizontal="center" vertical="top" wrapText="1"/>
    </xf>
    <xf numFmtId="0" fontId="3" fillId="15" borderId="10" xfId="0" applyFont="1" applyFill="1" applyBorder="1" applyAlignment="1">
      <alignment horizontal="center" vertical="top" wrapText="1"/>
    </xf>
    <xf numFmtId="2" fontId="5" fillId="0" borderId="0" xfId="0" applyNumberFormat="1" applyFont="1" applyFill="1" applyBorder="1" applyAlignment="1">
      <alignment horizontal="right" wrapText="1"/>
    </xf>
    <xf numFmtId="166" fontId="5" fillId="0" borderId="11" xfId="0" applyNumberFormat="1" applyFont="1" applyFill="1" applyBorder="1" applyAlignment="1">
      <alignment horizontal="right" wrapText="1"/>
    </xf>
    <xf numFmtId="0" fontId="5" fillId="0" borderId="5" xfId="0" applyFont="1" applyFill="1" applyBorder="1" applyAlignment="1">
      <alignment wrapText="1"/>
    </xf>
    <xf numFmtId="0" fontId="5" fillId="0" borderId="7" xfId="0" applyFont="1" applyFill="1" applyBorder="1" applyAlignment="1">
      <alignment horizontal="right" wrapText="1"/>
    </xf>
    <xf numFmtId="166" fontId="5" fillId="0" borderId="8" xfId="0" applyNumberFormat="1" applyFont="1" applyFill="1" applyBorder="1" applyAlignment="1">
      <alignment horizontal="right" wrapText="1"/>
    </xf>
    <xf numFmtId="0" fontId="5" fillId="0" borderId="9" xfId="0" applyFont="1" applyFill="1" applyBorder="1" applyAlignment="1">
      <alignment horizontal="center" wrapText="1"/>
    </xf>
    <xf numFmtId="2" fontId="5" fillId="0" borderId="11" xfId="0" applyNumberFormat="1" applyFont="1" applyFill="1" applyBorder="1" applyAlignment="1">
      <alignment horizontal="right" wrapText="1"/>
    </xf>
    <xf numFmtId="0" fontId="3" fillId="0" borderId="8" xfId="0" applyFont="1" applyFill="1" applyBorder="1" applyAlignment="1">
      <alignment horizontal="center" vertical="top" wrapText="1"/>
    </xf>
    <xf numFmtId="0" fontId="3" fillId="15" borderId="3" xfId="0" applyFont="1" applyFill="1" applyBorder="1" applyAlignment="1">
      <alignment horizontal="center" vertical="top" wrapText="1"/>
    </xf>
    <xf numFmtId="0" fontId="3" fillId="15" borderId="46" xfId="0" applyFont="1" applyFill="1" applyBorder="1" applyAlignment="1">
      <alignment horizontal="center" vertical="top" wrapText="1"/>
    </xf>
    <xf numFmtId="0" fontId="3" fillId="15" borderId="48" xfId="0" applyFont="1" applyFill="1" applyBorder="1" applyAlignment="1">
      <alignment horizontal="center" vertical="top" wrapText="1"/>
    </xf>
    <xf numFmtId="0" fontId="3" fillId="15" borderId="49" xfId="0" applyFont="1" applyFill="1" applyBorder="1" applyAlignment="1">
      <alignment horizontal="center" vertical="top" wrapText="1"/>
    </xf>
    <xf numFmtId="4" fontId="0" fillId="0" borderId="0" xfId="0" applyNumberFormat="1"/>
    <xf numFmtId="0" fontId="27" fillId="0" borderId="66" xfId="0" applyFont="1" applyFill="1" applyBorder="1" applyAlignment="1">
      <alignment wrapText="1"/>
    </xf>
    <xf numFmtId="0" fontId="5" fillId="0" borderId="5" xfId="0" applyFont="1" applyFill="1" applyBorder="1" applyAlignment="1"/>
    <xf numFmtId="0" fontId="14" fillId="0" borderId="45" xfId="0" applyFont="1" applyFill="1" applyBorder="1" applyAlignment="1">
      <alignment wrapText="1"/>
    </xf>
    <xf numFmtId="0" fontId="14" fillId="0" borderId="49" xfId="0" applyFont="1" applyFill="1" applyBorder="1" applyAlignment="1">
      <alignment horizontal="center" wrapText="1"/>
    </xf>
    <xf numFmtId="0" fontId="27" fillId="0" borderId="56" xfId="0" applyFont="1" applyFill="1" applyBorder="1" applyAlignment="1">
      <alignment horizontal="left" wrapText="1"/>
    </xf>
    <xf numFmtId="0" fontId="14" fillId="0" borderId="9" xfId="0" applyFont="1" applyFill="1" applyBorder="1" applyAlignment="1">
      <alignment horizontal="center" wrapText="1"/>
    </xf>
    <xf numFmtId="0" fontId="5" fillId="0" borderId="8" xfId="0" applyFont="1" applyFill="1" applyBorder="1" applyAlignment="1">
      <alignment horizontal="right" wrapText="1"/>
    </xf>
    <xf numFmtId="2" fontId="27" fillId="0" borderId="0" xfId="1" applyNumberFormat="1" applyFont="1" applyFill="1" applyBorder="1" applyAlignment="1">
      <alignment horizontal="center" vertical="top" wrapText="1"/>
    </xf>
    <xf numFmtId="2" fontId="27" fillId="0" borderId="0" xfId="1" applyNumberFormat="1" applyFont="1" applyBorder="1" applyAlignment="1">
      <alignment horizontal="center"/>
    </xf>
    <xf numFmtId="2" fontId="27" fillId="0" borderId="8" xfId="1" applyNumberFormat="1" applyFont="1" applyFill="1" applyBorder="1" applyAlignment="1">
      <alignment horizontal="center" vertical="top" wrapText="1"/>
    </xf>
    <xf numFmtId="0" fontId="27" fillId="0" borderId="46" xfId="0" applyFont="1" applyFill="1" applyBorder="1" applyAlignment="1">
      <alignment horizontal="left" vertical="top" wrapText="1"/>
    </xf>
    <xf numFmtId="0" fontId="27" fillId="0" borderId="48" xfId="0" applyFont="1" applyFill="1" applyBorder="1" applyAlignment="1">
      <alignment horizontal="right" vertical="top" wrapText="1"/>
    </xf>
    <xf numFmtId="0" fontId="27" fillId="0" borderId="49" xfId="0" applyFont="1" applyFill="1" applyBorder="1" applyAlignment="1">
      <alignment horizontal="left" vertical="top" wrapText="1"/>
    </xf>
    <xf numFmtId="0" fontId="27" fillId="0" borderId="56" xfId="0" applyFont="1" applyFill="1" applyBorder="1" applyAlignment="1">
      <alignment horizontal="center" wrapText="1"/>
    </xf>
    <xf numFmtId="0" fontId="3" fillId="0" borderId="0" xfId="0" applyFont="1" applyFill="1" applyBorder="1" applyAlignment="1">
      <alignment horizontal="center" vertical="top" wrapText="1"/>
    </xf>
    <xf numFmtId="0" fontId="5" fillId="0" borderId="13" xfId="0" applyFont="1" applyFill="1" applyBorder="1" applyAlignment="1">
      <alignment horizontal="right" vertical="top" wrapText="1"/>
    </xf>
    <xf numFmtId="0" fontId="5" fillId="0" borderId="14" xfId="0" applyFont="1" applyFill="1" applyBorder="1" applyAlignment="1">
      <alignment horizontal="right" vertical="top" wrapText="1"/>
    </xf>
    <xf numFmtId="0" fontId="5" fillId="0" borderId="11" xfId="0" applyFont="1" applyFill="1" applyBorder="1" applyAlignment="1">
      <alignment horizontal="right" vertical="top"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4" borderId="0" xfId="0" applyFont="1" applyFill="1" applyBorder="1" applyAlignment="1">
      <alignment horizontal="center"/>
    </xf>
    <xf numFmtId="0" fontId="4" fillId="5" borderId="11" xfId="0" applyFont="1" applyFill="1" applyBorder="1" applyAlignment="1">
      <alignment horizontal="center"/>
    </xf>
    <xf numFmtId="0" fontId="5" fillId="0" borderId="68" xfId="0" applyFont="1" applyBorder="1" applyAlignment="1">
      <alignment horizontal="center" vertical="top" wrapText="1"/>
    </xf>
    <xf numFmtId="0" fontId="5" fillId="0" borderId="50"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28" fillId="0" borderId="62" xfId="0" applyFont="1" applyFill="1" applyBorder="1" applyAlignment="1">
      <alignment horizontal="center" vertical="top" wrapText="1"/>
    </xf>
    <xf numFmtId="0" fontId="28" fillId="0" borderId="63" xfId="0" applyFont="1" applyFill="1" applyBorder="1" applyAlignment="1">
      <alignment horizontal="center" vertical="top" wrapText="1"/>
    </xf>
    <xf numFmtId="0" fontId="28" fillId="0" borderId="64" xfId="0" applyFont="1" applyFill="1" applyBorder="1" applyAlignment="1">
      <alignment horizontal="center" vertical="top" wrapText="1"/>
    </xf>
    <xf numFmtId="0" fontId="5" fillId="4" borderId="8"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4"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3" fillId="0" borderId="4"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46" xfId="0" applyFont="1" applyFill="1" applyBorder="1" applyAlignment="1">
      <alignment horizontal="center" vertical="top" wrapText="1"/>
    </xf>
    <xf numFmtId="0" fontId="27" fillId="0" borderId="0" xfId="0" applyFont="1" applyFill="1" applyBorder="1" applyAlignment="1">
      <alignment horizontal="left" vertical="top" wrapText="1"/>
    </xf>
    <xf numFmtId="0" fontId="27" fillId="0" borderId="10"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Border="1" applyAlignment="1">
      <alignment horizontal="center" vertical="top" wrapText="1"/>
    </xf>
    <xf numFmtId="0" fontId="27"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27" fillId="15" borderId="47" xfId="0" applyFont="1" applyFill="1" applyBorder="1" applyAlignment="1">
      <alignment horizontal="center" vertical="top" wrapText="1"/>
    </xf>
    <xf numFmtId="0" fontId="27" fillId="15" borderId="48" xfId="0" applyFont="1" applyFill="1" applyBorder="1" applyAlignment="1">
      <alignment horizontal="center" vertical="top" wrapText="1"/>
    </xf>
    <xf numFmtId="0" fontId="27" fillId="0" borderId="38" xfId="0" applyFont="1" applyBorder="1" applyAlignment="1">
      <alignment horizontal="center" vertical="center" wrapText="1"/>
    </xf>
    <xf numFmtId="0" fontId="27" fillId="0" borderId="30" xfId="0" applyFont="1" applyBorder="1" applyAlignment="1">
      <alignment horizontal="center" vertical="center" wrapText="1"/>
    </xf>
    <xf numFmtId="0" fontId="3" fillId="0" borderId="69" xfId="0" applyFont="1" applyFill="1" applyBorder="1" applyAlignment="1">
      <alignment horizontal="center" vertical="top" wrapText="1"/>
    </xf>
    <xf numFmtId="0" fontId="5" fillId="0" borderId="47" xfId="0" applyFont="1" applyFill="1" applyBorder="1" applyAlignment="1">
      <alignment horizontal="center"/>
    </xf>
    <xf numFmtId="0" fontId="5" fillId="0" borderId="48" xfId="0" applyFont="1" applyFill="1" applyBorder="1" applyAlignment="1">
      <alignment horizontal="center"/>
    </xf>
    <xf numFmtId="0" fontId="5" fillId="0" borderId="49" xfId="0" applyFont="1" applyFill="1" applyBorder="1" applyAlignment="1">
      <alignment horizontal="center"/>
    </xf>
    <xf numFmtId="0" fontId="5" fillId="0" borderId="47"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5" xfId="0" applyFont="1" applyFill="1" applyBorder="1" applyAlignment="1">
      <alignment horizontal="center"/>
    </xf>
    <xf numFmtId="0" fontId="27" fillId="0" borderId="6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58" xfId="0" applyFont="1" applyBorder="1" applyAlignment="1">
      <alignment horizontal="center" vertical="top" wrapText="1"/>
    </xf>
    <xf numFmtId="0" fontId="27" fillId="0" borderId="30" xfId="0" applyFont="1" applyBorder="1" applyAlignment="1">
      <alignment horizontal="center" vertical="top" wrapText="1"/>
    </xf>
    <xf numFmtId="0" fontId="27" fillId="0" borderId="6" xfId="0" applyFont="1" applyFill="1" applyBorder="1" applyAlignment="1">
      <alignment horizontal="left" vertical="top" wrapText="1"/>
    </xf>
    <xf numFmtId="0" fontId="27" fillId="0" borderId="47" xfId="0" applyFont="1" applyFill="1" applyBorder="1" applyAlignment="1">
      <alignment horizontal="center" vertical="top" wrapText="1"/>
    </xf>
    <xf numFmtId="0" fontId="27" fillId="0" borderId="48" xfId="0" applyFont="1" applyFill="1" applyBorder="1" applyAlignment="1">
      <alignment horizontal="center" vertical="top" wrapText="1"/>
    </xf>
    <xf numFmtId="0" fontId="27" fillId="0" borderId="59" xfId="0" applyFont="1" applyBorder="1" applyAlignment="1">
      <alignment horizontal="center" vertical="top" wrapText="1"/>
    </xf>
    <xf numFmtId="0" fontId="27" fillId="0" borderId="33" xfId="0" applyFont="1" applyBorder="1" applyAlignment="1">
      <alignment horizontal="center" vertical="top" wrapText="1"/>
    </xf>
    <xf numFmtId="0" fontId="3" fillId="11" borderId="0" xfId="0" applyFont="1" applyFill="1" applyBorder="1" applyAlignment="1">
      <alignment horizontal="center" vertical="center"/>
    </xf>
    <xf numFmtId="0" fontId="3" fillId="11" borderId="8"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5" fillId="11" borderId="0" xfId="0" applyFont="1" applyFill="1" applyBorder="1" applyAlignment="1">
      <alignment horizontal="center" wrapText="1"/>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3" fillId="9" borderId="15" xfId="0" applyFont="1" applyFill="1" applyBorder="1" applyAlignment="1">
      <alignment horizontal="center" wrapText="1"/>
    </xf>
    <xf numFmtId="0" fontId="3" fillId="6" borderId="4" xfId="0" applyFont="1" applyFill="1" applyBorder="1" applyAlignment="1">
      <alignment horizontal="center" wrapText="1"/>
    </xf>
    <xf numFmtId="0" fontId="3" fillId="6" borderId="11" xfId="0" applyFont="1" applyFill="1" applyBorder="1" applyAlignment="1">
      <alignment horizontal="center" wrapText="1"/>
    </xf>
    <xf numFmtId="0" fontId="3" fillId="8" borderId="11" xfId="0" applyFont="1" applyFill="1" applyBorder="1" applyAlignment="1">
      <alignment horizontal="center" wrapText="1"/>
    </xf>
    <xf numFmtId="0" fontId="3" fillId="8" borderId="5" xfId="0" applyFont="1" applyFill="1" applyBorder="1" applyAlignment="1">
      <alignment horizontal="center" wrapText="1"/>
    </xf>
    <xf numFmtId="0" fontId="5" fillId="15" borderId="3" xfId="0" applyFont="1" applyFill="1" applyBorder="1" applyAlignment="1">
      <alignment horizontal="center" vertical="top" wrapText="1"/>
    </xf>
    <xf numFmtId="0" fontId="5" fillId="15" borderId="0" xfId="0" applyFont="1" applyFill="1" applyBorder="1" applyAlignment="1">
      <alignment horizontal="center" vertical="top" wrapText="1"/>
    </xf>
    <xf numFmtId="0" fontId="25" fillId="0" borderId="3" xfId="0" applyFont="1" applyBorder="1" applyAlignment="1">
      <alignment horizontal="center"/>
    </xf>
    <xf numFmtId="0" fontId="25" fillId="0" borderId="0" xfId="0" applyFont="1" applyBorder="1" applyAlignment="1">
      <alignment horizontal="center"/>
    </xf>
    <xf numFmtId="0" fontId="5" fillId="0" borderId="38"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15" borderId="1" xfId="0" applyFont="1" applyFill="1" applyBorder="1" applyAlignment="1">
      <alignment horizontal="center" vertical="top" wrapText="1"/>
    </xf>
    <xf numFmtId="0" fontId="3" fillId="5" borderId="0" xfId="0" applyFont="1" applyFill="1" applyBorder="1" applyAlignment="1">
      <alignment horizontal="center"/>
    </xf>
    <xf numFmtId="0" fontId="3" fillId="0" borderId="53" xfId="0" applyFont="1" applyFill="1" applyBorder="1" applyAlignment="1">
      <alignment horizontal="center" vertical="top" wrapText="1"/>
    </xf>
    <xf numFmtId="0" fontId="3" fillId="0" borderId="2" xfId="0" applyFont="1" applyFill="1" applyBorder="1" applyAlignment="1">
      <alignment horizontal="center" vertical="top" wrapText="1"/>
    </xf>
    <xf numFmtId="0" fontId="28" fillId="15" borderId="67" xfId="0" applyFont="1" applyFill="1" applyBorder="1" applyAlignment="1">
      <alignment horizontal="center" vertical="top" wrapText="1"/>
    </xf>
    <xf numFmtId="0" fontId="28" fillId="15" borderId="63" xfId="0" applyFont="1" applyFill="1" applyBorder="1" applyAlignment="1">
      <alignment horizontal="center" vertical="top" wrapText="1"/>
    </xf>
    <xf numFmtId="0" fontId="28" fillId="15" borderId="64" xfId="0" applyFont="1" applyFill="1" applyBorder="1" applyAlignment="1">
      <alignment horizontal="center" vertical="top" wrapText="1"/>
    </xf>
    <xf numFmtId="0" fontId="27" fillId="0" borderId="53" xfId="0" applyFont="1" applyFill="1" applyBorder="1" applyAlignment="1">
      <alignment horizontal="center" wrapText="1"/>
    </xf>
    <xf numFmtId="0" fontId="27" fillId="0" borderId="2" xfId="0" applyFont="1" applyFill="1" applyBorder="1" applyAlignment="1">
      <alignment horizontal="center" wrapText="1"/>
    </xf>
    <xf numFmtId="0" fontId="27" fillId="0" borderId="44" xfId="0" applyFont="1" applyFill="1" applyBorder="1" applyAlignment="1">
      <alignment horizontal="center" wrapText="1"/>
    </xf>
    <xf numFmtId="0" fontId="27" fillId="0" borderId="54" xfId="0" applyFont="1" applyFill="1" applyBorder="1" applyAlignment="1">
      <alignment horizontal="center" wrapText="1"/>
    </xf>
    <xf numFmtId="0" fontId="3" fillId="0" borderId="63"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62" xfId="0" applyFont="1" applyFill="1" applyBorder="1" applyAlignment="1">
      <alignment horizontal="center" vertical="top" wrapText="1"/>
    </xf>
    <xf numFmtId="0" fontId="27" fillId="0" borderId="38" xfId="0" applyFont="1" applyBorder="1" applyAlignment="1">
      <alignment horizontal="center" vertical="top" wrapText="1"/>
    </xf>
    <xf numFmtId="0" fontId="27" fillId="0" borderId="39" xfId="0" applyFont="1" applyBorder="1" applyAlignment="1">
      <alignment horizontal="center" vertical="top" wrapText="1"/>
    </xf>
    <xf numFmtId="0" fontId="27" fillId="0" borderId="60" xfId="0" applyFont="1" applyBorder="1" applyAlignment="1">
      <alignment horizontal="left" vertical="top" wrapText="1"/>
    </xf>
    <xf numFmtId="0" fontId="27" fillId="0" borderId="61" xfId="0" applyFont="1" applyBorder="1" applyAlignment="1">
      <alignment horizontal="left" vertical="top" wrapText="1"/>
    </xf>
    <xf numFmtId="0" fontId="27" fillId="0" borderId="33" xfId="0" applyFont="1" applyBorder="1" applyAlignment="1">
      <alignment horizontal="left" vertical="top" wrapText="1"/>
    </xf>
    <xf numFmtId="0" fontId="3" fillId="0" borderId="1"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45" xfId="0" applyFont="1" applyFill="1" applyBorder="1" applyAlignment="1">
      <alignment horizontal="center" vertical="top" wrapText="1"/>
    </xf>
    <xf numFmtId="0" fontId="27" fillId="0" borderId="55" xfId="0" applyFont="1" applyFill="1" applyBorder="1" applyAlignment="1">
      <alignment horizontal="center" wrapText="1"/>
    </xf>
    <xf numFmtId="0" fontId="27" fillId="0" borderId="48" xfId="0" applyFont="1" applyFill="1" applyBorder="1" applyAlignment="1">
      <alignment horizontal="center" wrapText="1"/>
    </xf>
    <xf numFmtId="0" fontId="27" fillId="0" borderId="56" xfId="0" applyFont="1" applyFill="1" applyBorder="1" applyAlignment="1">
      <alignment horizontal="center" wrapText="1"/>
    </xf>
    <xf numFmtId="0" fontId="27" fillId="0" borderId="45" xfId="0" applyFont="1" applyFill="1" applyBorder="1" applyAlignment="1">
      <alignment horizontal="center" wrapText="1"/>
    </xf>
    <xf numFmtId="0" fontId="27" fillId="0" borderId="58" xfId="0" applyFont="1" applyFill="1" applyBorder="1" applyAlignment="1">
      <alignment horizontal="center" wrapText="1"/>
    </xf>
    <xf numFmtId="0" fontId="27" fillId="0" borderId="39" xfId="0" applyFont="1" applyFill="1" applyBorder="1" applyAlignment="1">
      <alignment horizontal="center" wrapText="1"/>
    </xf>
    <xf numFmtId="0" fontId="27" fillId="0" borderId="66" xfId="0" applyFont="1" applyFill="1" applyBorder="1" applyAlignment="1">
      <alignment horizontal="center"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0" fontId="3" fillId="15" borderId="44" xfId="0" applyFont="1" applyFill="1" applyBorder="1" applyAlignment="1">
      <alignment horizontal="center" vertical="top" wrapText="1"/>
    </xf>
    <xf numFmtId="0" fontId="3" fillId="15" borderId="2" xfId="0" applyFont="1" applyFill="1" applyBorder="1" applyAlignment="1">
      <alignment horizontal="center" vertical="top" wrapText="1"/>
    </xf>
    <xf numFmtId="0" fontId="3" fillId="15" borderId="45"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0" xfId="0" applyFont="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1" xfId="0" applyFont="1" applyFill="1" applyBorder="1" applyAlignment="1">
      <alignment horizontal="center"/>
    </xf>
    <xf numFmtId="0" fontId="6" fillId="0" borderId="5" xfId="0" applyFont="1" applyFill="1" applyBorder="1" applyAlignment="1">
      <alignment horizontal="center"/>
    </xf>
  </cellXfs>
  <cellStyles count="4">
    <cellStyle name="Comma" xfId="1" builtinId="3"/>
    <cellStyle name="Normal" xfId="0" builtinId="0"/>
    <cellStyle name="Normál 2" xfId="2" xr:uid="{00000000-0005-0000-0000-000002000000}"/>
    <cellStyle name="Normál 3" xfId="3" xr:uid="{00000000-0005-0000-0000-000003000000}"/>
  </cellStyles>
  <dxfs count="80">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Calibri"/>
        <scheme val="minor"/>
      </font>
      <fill>
        <patternFill patternType="none">
          <fgColor indexed="64"/>
          <bgColor indexed="65"/>
        </patternFill>
      </fill>
    </dxf>
    <dxf>
      <font>
        <b/>
        <i val="0"/>
        <strike val="0"/>
        <condense val="0"/>
        <extend val="0"/>
        <outline val="0"/>
        <shadow val="0"/>
        <u val="none"/>
        <vertAlign val="baseline"/>
        <sz val="11"/>
        <color rgb="FFFF0000"/>
        <name val="Calibri"/>
        <scheme val="minor"/>
      </font>
      <fill>
        <patternFill patternType="none">
          <fgColor indexed="64"/>
          <bgColor indexed="65"/>
        </patternFill>
      </fill>
    </dxf>
    <dxf>
      <font>
        <strike val="0"/>
        <outline val="0"/>
        <shadow val="0"/>
        <u val="none"/>
        <vertAlign val="baseline"/>
        <sz val="11"/>
        <color auto="1"/>
        <name val="Calibri"/>
        <scheme val="minor"/>
      </font>
    </dxf>
    <dxf>
      <font>
        <b val="0"/>
        <strike val="0"/>
        <outline val="0"/>
        <shadow val="0"/>
        <u val="none"/>
        <vertAlign val="baseline"/>
        <sz val="11"/>
        <color auto="1"/>
        <name val="Calibri"/>
        <scheme val="minor"/>
      </font>
      <numFmt numFmtId="164" formatCode="_-* #,##0\ _F_t_-;\-* #,##0\ _F_t_-;_-* &quot;-&quot;??\ _F_t_-;_-@_-"/>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rgb="FFFF0000"/>
        <name val="Calibri"/>
        <scheme val="minor"/>
      </font>
      <fill>
        <patternFill patternType="none">
          <fgColor indexed="64"/>
          <bgColor auto="1"/>
        </patternFill>
      </fill>
    </dxf>
    <dxf>
      <font>
        <b/>
        <i val="0"/>
        <strike val="0"/>
        <condense val="0"/>
        <extend val="0"/>
        <outline val="0"/>
        <shadow val="0"/>
        <u val="none"/>
        <vertAlign val="baseline"/>
        <sz val="11"/>
        <color rgb="FFFF000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solid">
          <fgColor indexed="64"/>
          <bgColor rgb="FFFFFF00"/>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solid">
          <fgColor indexed="64"/>
          <bgColor rgb="FFFFFF0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bottom style="medium">
          <color indexed="64"/>
        </bottom>
      </border>
    </dxf>
    <dxf>
      <font>
        <b/>
        <i val="0"/>
        <strike val="0"/>
        <condense val="0"/>
        <extend val="0"/>
        <outline val="0"/>
        <shadow val="0"/>
        <u val="none"/>
        <vertAlign val="baseline"/>
        <sz val="11"/>
        <color rgb="FFFF0000"/>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1"/>
        <color rgb="FFFF0000"/>
        <name val="Calibri"/>
        <scheme val="minor"/>
      </font>
      <numFmt numFmtId="0" formatCode="General"/>
      <fill>
        <patternFill patternType="none">
          <fgColor indexed="64"/>
          <bgColor auto="1"/>
        </patternFill>
      </fill>
    </dxf>
    <dxf>
      <font>
        <strike val="0"/>
        <outline val="0"/>
        <shadow val="0"/>
        <u val="none"/>
        <vertAlign val="baseline"/>
        <sz val="11"/>
        <color rgb="FFFF0000"/>
        <name val="Calibri"/>
        <scheme val="minor"/>
      </font>
      <numFmt numFmtId="164" formatCode="_-* #,##0\ _F_t_-;\-* #,##0\ _F_t_-;_-* &quot;-&quot;??\ _F_t_-;_-@_-"/>
      <fill>
        <patternFill patternType="none">
          <fgColor indexed="64"/>
          <bgColor indexed="65"/>
        </patternFill>
      </fill>
      <border diagonalUp="0" diagonalDown="0" outline="0">
        <left style="medium">
          <color indexed="64"/>
        </left>
        <right/>
        <top/>
        <bottom/>
      </border>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0000"/>
        <name val="Calibri"/>
        <scheme val="minor"/>
      </font>
    </dxf>
    <dxf>
      <font>
        <b/>
        <i val="0"/>
        <strike val="0"/>
        <condense val="0"/>
        <extend val="0"/>
        <outline val="0"/>
        <shadow val="0"/>
        <u val="none"/>
        <vertAlign val="baseline"/>
        <sz val="11"/>
        <color rgb="FFFF0000"/>
        <name val="Calibri"/>
        <scheme val="minor"/>
      </font>
      <fill>
        <patternFill patternType="solid">
          <fgColor theme="4"/>
          <bgColor theme="4"/>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0000"/>
        <name val="Calibri"/>
        <scheme val="minor"/>
      </font>
      <fill>
        <patternFill patternType="none">
          <fgColor indexed="64"/>
          <bgColor auto="1"/>
        </patternFill>
      </fill>
    </dxf>
    <dxf>
      <font>
        <b/>
        <i val="0"/>
        <strike val="0"/>
        <condense val="0"/>
        <extend val="0"/>
        <outline val="0"/>
        <shadow val="0"/>
        <u val="none"/>
        <vertAlign val="baseline"/>
        <sz val="11"/>
        <color rgb="FFFF0000"/>
        <name val="Calibri"/>
        <scheme val="minor"/>
      </font>
      <fill>
        <patternFill patternType="none">
          <fgColor indexed="64"/>
          <bgColor auto="1"/>
        </patternFill>
      </fill>
    </dxf>
  </dxfs>
  <tableStyles count="0" defaultTableStyle="TableStyleMedium2" defaultPivotStyle="PivotStyleLight16"/>
  <colors>
    <mruColors>
      <color rgb="FFFFFF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Magyar Elektrotechnikai Egyesület bevételei, nyeresége</a:t>
            </a:r>
          </a:p>
          <a:p>
            <a:pPr>
              <a:defRPr/>
            </a:pPr>
            <a:r>
              <a:rPr lang="hu-HU"/>
              <a:t>(EFt)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tx>
            <c:strRef>
              <c:f>'Kimutatás adatok'!$B$62</c:f>
              <c:strCache>
                <c:ptCount val="1"/>
                <c:pt idx="0">
                  <c:v>Bevétel összesen</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adatok'!$C$61:$G$61</c:f>
              <c:strCache>
                <c:ptCount val="5"/>
                <c:pt idx="0">
                  <c:v>2022 tény</c:v>
                </c:pt>
                <c:pt idx="1">
                  <c:v>2023 terv</c:v>
                </c:pt>
                <c:pt idx="2">
                  <c:v>2023.01-09 hónap</c:v>
                </c:pt>
                <c:pt idx="3">
                  <c:v>2023 várható</c:v>
                </c:pt>
                <c:pt idx="4">
                  <c:v>2024 terv</c:v>
                </c:pt>
              </c:strCache>
            </c:strRef>
          </c:cat>
          <c:val>
            <c:numRef>
              <c:f>'Kimutatás adatok'!$C$62:$G$62</c:f>
              <c:numCache>
                <c:formatCode>_-* #\ ##0\ _F_t_-;\-* #\ ##0\ _F_t_-;_-* "-"??\ _F_t_-;_-@_-</c:formatCode>
                <c:ptCount val="5"/>
                <c:pt idx="0">
                  <c:v>442274.72600000002</c:v>
                </c:pt>
                <c:pt idx="1">
                  <c:v>408623</c:v>
                </c:pt>
                <c:pt idx="2">
                  <c:v>427240.83461999998</c:v>
                </c:pt>
                <c:pt idx="3">
                  <c:v>519141.76399999997</c:v>
                </c:pt>
                <c:pt idx="4">
                  <c:v>562140</c:v>
                </c:pt>
              </c:numCache>
            </c:numRef>
          </c:val>
          <c:extLst>
            <c:ext xmlns:c16="http://schemas.microsoft.com/office/drawing/2014/chart" uri="{C3380CC4-5D6E-409C-BE32-E72D297353CC}">
              <c16:uniqueId val="{00000000-6F27-49E8-80EE-FC47A74F53D8}"/>
            </c:ext>
          </c:extLst>
        </c:ser>
        <c:ser>
          <c:idx val="1"/>
          <c:order val="1"/>
          <c:tx>
            <c:strRef>
              <c:f>'Kimutatás adatok'!$B$63</c:f>
              <c:strCache>
                <c:ptCount val="1"/>
                <c:pt idx="0">
                  <c:v>Ráfordítás összesen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adatok'!$C$61:$G$61</c:f>
              <c:strCache>
                <c:ptCount val="5"/>
                <c:pt idx="0">
                  <c:v>2022 tény</c:v>
                </c:pt>
                <c:pt idx="1">
                  <c:v>2023 terv</c:v>
                </c:pt>
                <c:pt idx="2">
                  <c:v>2023.01-09 hónap</c:v>
                </c:pt>
                <c:pt idx="3">
                  <c:v>2023 várható</c:v>
                </c:pt>
                <c:pt idx="4">
                  <c:v>2024 terv</c:v>
                </c:pt>
              </c:strCache>
            </c:strRef>
          </c:cat>
          <c:val>
            <c:numRef>
              <c:f>'Kimutatás adatok'!$C$63:$G$63</c:f>
              <c:numCache>
                <c:formatCode>_-* #\ ##0\ _F_t_-;\-* #\ ##0\ _F_t_-;_-* "-"??\ _F_t_-;_-@_-</c:formatCode>
                <c:ptCount val="5"/>
                <c:pt idx="0">
                  <c:v>387798.01999999996</c:v>
                </c:pt>
                <c:pt idx="1">
                  <c:v>402702</c:v>
                </c:pt>
                <c:pt idx="2">
                  <c:v>349624.72147999995</c:v>
                </c:pt>
                <c:pt idx="3">
                  <c:v>460514.03372000001</c:v>
                </c:pt>
                <c:pt idx="4">
                  <c:v>531081.75884999998</c:v>
                </c:pt>
              </c:numCache>
            </c:numRef>
          </c:val>
          <c:extLst>
            <c:ext xmlns:c16="http://schemas.microsoft.com/office/drawing/2014/chart" uri="{C3380CC4-5D6E-409C-BE32-E72D297353CC}">
              <c16:uniqueId val="{00000001-6F27-49E8-80EE-FC47A74F53D8}"/>
            </c:ext>
          </c:extLst>
        </c:ser>
        <c:dLbls>
          <c:showLegendKey val="0"/>
          <c:showVal val="0"/>
          <c:showCatName val="0"/>
          <c:showSerName val="0"/>
          <c:showPercent val="0"/>
          <c:showBubbleSize val="0"/>
        </c:dLbls>
        <c:gapWidth val="150"/>
        <c:axId val="340608856"/>
        <c:axId val="340612384"/>
        <c:extLst/>
      </c:barChart>
      <c:lineChart>
        <c:grouping val="standard"/>
        <c:varyColors val="0"/>
        <c:ser>
          <c:idx val="2"/>
          <c:order val="2"/>
          <c:tx>
            <c:strRef>
              <c:f>'Kimutatás adatok'!$B$64</c:f>
              <c:strCache>
                <c:ptCount val="1"/>
                <c:pt idx="0">
                  <c:v>Eredmény összesen</c:v>
                </c:pt>
              </c:strCache>
            </c:strRef>
          </c:tx>
          <c:spPr>
            <a:ln w="28575" cap="rnd">
              <a:solidFill>
                <a:schemeClr val="accent3">
                  <a:tint val="6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adatok'!$C$61:$G$61</c:f>
              <c:strCache>
                <c:ptCount val="5"/>
                <c:pt idx="0">
                  <c:v>2022 tény</c:v>
                </c:pt>
                <c:pt idx="1">
                  <c:v>2023 terv</c:v>
                </c:pt>
                <c:pt idx="2">
                  <c:v>2023.01-09 hónap</c:v>
                </c:pt>
                <c:pt idx="3">
                  <c:v>2023 várható</c:v>
                </c:pt>
                <c:pt idx="4">
                  <c:v>2024 terv</c:v>
                </c:pt>
              </c:strCache>
            </c:strRef>
          </c:cat>
          <c:val>
            <c:numRef>
              <c:f>'Kimutatás adatok'!$C$64:$G$64</c:f>
              <c:numCache>
                <c:formatCode>_-* #\ ##0\ _F_t_-;\-* #\ ##0\ _F_t_-;_-* "-"??\ _F_t_-;_-@_-</c:formatCode>
                <c:ptCount val="5"/>
                <c:pt idx="0">
                  <c:v>54476.706000000064</c:v>
                </c:pt>
                <c:pt idx="1">
                  <c:v>5921</c:v>
                </c:pt>
                <c:pt idx="2">
                  <c:v>77616.11314000003</c:v>
                </c:pt>
                <c:pt idx="3">
                  <c:v>58627.73027999996</c:v>
                </c:pt>
                <c:pt idx="4">
                  <c:v>31058.241150000016</c:v>
                </c:pt>
              </c:numCache>
            </c:numRef>
          </c:val>
          <c:smooth val="0"/>
          <c:extLst>
            <c:ext xmlns:c16="http://schemas.microsoft.com/office/drawing/2014/chart" uri="{C3380CC4-5D6E-409C-BE32-E72D297353CC}">
              <c16:uniqueId val="{00000002-6F27-49E8-80EE-FC47A74F53D8}"/>
            </c:ext>
          </c:extLst>
        </c:ser>
        <c:dLbls>
          <c:showLegendKey val="0"/>
          <c:showVal val="0"/>
          <c:showCatName val="0"/>
          <c:showSerName val="0"/>
          <c:showPercent val="0"/>
          <c:showBubbleSize val="0"/>
        </c:dLbls>
        <c:marker val="1"/>
        <c:smooth val="0"/>
        <c:axId val="340608856"/>
        <c:axId val="340612384"/>
      </c:lineChart>
      <c:catAx>
        <c:axId val="340608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2384"/>
        <c:crosses val="autoZero"/>
        <c:auto val="1"/>
        <c:lblAlgn val="ctr"/>
        <c:lblOffset val="100"/>
        <c:noMultiLvlLbl val="0"/>
      </c:catAx>
      <c:valAx>
        <c:axId val="340612384"/>
        <c:scaling>
          <c:orientation val="minMax"/>
        </c:scaling>
        <c:delete val="0"/>
        <c:axPos val="l"/>
        <c:majorGridlines>
          <c:spPr>
            <a:ln w="9525" cap="flat" cmpd="sng" algn="ctr">
              <a:solidFill>
                <a:schemeClr val="tx1">
                  <a:lumMod val="15000"/>
                  <a:lumOff val="85000"/>
                </a:schemeClr>
              </a:solidFill>
              <a:round/>
            </a:ln>
            <a:effectLst/>
          </c:spPr>
        </c:majorGridlines>
        <c:numFmt formatCode="_-* #\ ##0\ _F_t_-;\-* #\ ##0\ _F_t_-;_-* &quot;-&quot;??\ _F_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08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MEE Alaptevékenység közhasznú eredményének részletezése </a:t>
            </a:r>
          </a:p>
          <a:p>
            <a:pPr>
              <a:defRPr/>
            </a:pPr>
            <a:r>
              <a:rPr lang="hu-HU" baseline="0"/>
              <a:t>2023 várható adatok (EFt)</a:t>
            </a:r>
            <a:endParaRPr lang="hu-H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stacked"/>
        <c:varyColors val="0"/>
        <c:ser>
          <c:idx val="0"/>
          <c:order val="0"/>
          <c:tx>
            <c:strRef>
              <c:f>'Kimutatás adatok'!$B$68</c:f>
              <c:strCache>
                <c:ptCount val="1"/>
                <c:pt idx="0">
                  <c:v>Ráfordítás összesen</c:v>
                </c:pt>
              </c:strCache>
            </c:strRef>
          </c:tx>
          <c:spPr>
            <a:solidFill>
              <a:schemeClr val="accent1"/>
            </a:solidFill>
            <a:ln>
              <a:noFill/>
            </a:ln>
            <a:effectLst/>
          </c:spPr>
          <c:invertIfNegative val="0"/>
          <c:cat>
            <c:strRef>
              <c:f>'Kimutatás adatok'!$C$67:$G$67</c:f>
              <c:strCache>
                <c:ptCount val="5"/>
                <c:pt idx="0">
                  <c:v>Tanfolyam</c:v>
                </c:pt>
                <c:pt idx="1">
                  <c:v>Jegyzet</c:v>
                </c:pt>
                <c:pt idx="2">
                  <c:v>Szakértői munka</c:v>
                </c:pt>
                <c:pt idx="3">
                  <c:v>Rendezvény</c:v>
                </c:pt>
                <c:pt idx="4">
                  <c:v>Elektrotechnika</c:v>
                </c:pt>
              </c:strCache>
            </c:strRef>
          </c:cat>
          <c:val>
            <c:numRef>
              <c:f>'Kimutatás adatok'!$C$68:$G$68</c:f>
              <c:numCache>
                <c:formatCode>#,##0</c:formatCode>
                <c:ptCount val="5"/>
                <c:pt idx="0">
                  <c:v>58887</c:v>
                </c:pt>
                <c:pt idx="1">
                  <c:v>6000</c:v>
                </c:pt>
                <c:pt idx="2">
                  <c:v>11720</c:v>
                </c:pt>
                <c:pt idx="3">
                  <c:v>212352</c:v>
                </c:pt>
                <c:pt idx="4">
                  <c:v>21532</c:v>
                </c:pt>
              </c:numCache>
            </c:numRef>
          </c:val>
          <c:extLst>
            <c:ext xmlns:c16="http://schemas.microsoft.com/office/drawing/2014/chart" uri="{C3380CC4-5D6E-409C-BE32-E72D297353CC}">
              <c16:uniqueId val="{00000000-0D6F-4584-9D4F-DB9FC74BA2BC}"/>
            </c:ext>
          </c:extLst>
        </c:ser>
        <c:ser>
          <c:idx val="1"/>
          <c:order val="1"/>
          <c:tx>
            <c:strRef>
              <c:f>'Kimutatás adatok'!$B$69</c:f>
              <c:strCache>
                <c:ptCount val="1"/>
                <c:pt idx="0">
                  <c:v>Eredmény</c:v>
                </c:pt>
              </c:strCache>
            </c:strRef>
          </c:tx>
          <c:spPr>
            <a:solidFill>
              <a:schemeClr val="accent3"/>
            </a:solidFill>
            <a:ln>
              <a:noFill/>
            </a:ln>
            <a:effectLst/>
          </c:spPr>
          <c:invertIfNegative val="0"/>
          <c:cat>
            <c:strRef>
              <c:f>'Kimutatás adatok'!$C$67:$G$67</c:f>
              <c:strCache>
                <c:ptCount val="5"/>
                <c:pt idx="0">
                  <c:v>Tanfolyam</c:v>
                </c:pt>
                <c:pt idx="1">
                  <c:v>Jegyzet</c:v>
                </c:pt>
                <c:pt idx="2">
                  <c:v>Szakértői munka</c:v>
                </c:pt>
                <c:pt idx="3">
                  <c:v>Rendezvény</c:v>
                </c:pt>
                <c:pt idx="4">
                  <c:v>Elektrotechnika</c:v>
                </c:pt>
              </c:strCache>
            </c:strRef>
          </c:cat>
          <c:val>
            <c:numRef>
              <c:f>'Kimutatás adatok'!$C$69:$G$69</c:f>
              <c:numCache>
                <c:formatCode>#,##0</c:formatCode>
                <c:ptCount val="5"/>
                <c:pt idx="0">
                  <c:v>55651.364000000001</c:v>
                </c:pt>
                <c:pt idx="1">
                  <c:v>17160</c:v>
                </c:pt>
                <c:pt idx="2">
                  <c:v>1560</c:v>
                </c:pt>
                <c:pt idx="3">
                  <c:v>60978</c:v>
                </c:pt>
                <c:pt idx="4">
                  <c:v>-20931</c:v>
                </c:pt>
              </c:numCache>
            </c:numRef>
          </c:val>
          <c:extLst>
            <c:ext xmlns:c16="http://schemas.microsoft.com/office/drawing/2014/chart" uri="{C3380CC4-5D6E-409C-BE32-E72D297353CC}">
              <c16:uniqueId val="{00000001-0D6F-4584-9D4F-DB9FC74BA2BC}"/>
            </c:ext>
          </c:extLst>
        </c:ser>
        <c:dLbls>
          <c:showLegendKey val="0"/>
          <c:showVal val="0"/>
          <c:showCatName val="0"/>
          <c:showSerName val="0"/>
          <c:showPercent val="0"/>
          <c:showBubbleSize val="0"/>
        </c:dLbls>
        <c:gapWidth val="150"/>
        <c:overlap val="100"/>
        <c:axId val="340612776"/>
        <c:axId val="340613168"/>
      </c:barChart>
      <c:catAx>
        <c:axId val="34061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3168"/>
        <c:crosses val="autoZero"/>
        <c:auto val="1"/>
        <c:lblAlgn val="ctr"/>
        <c:lblOffset val="100"/>
        <c:noMultiLvlLbl val="0"/>
      </c:catAx>
      <c:valAx>
        <c:axId val="340613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2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38101</xdr:rowOff>
    </xdr:from>
    <xdr:to>
      <xdr:col>8</xdr:col>
      <xdr:colOff>0</xdr:colOff>
      <xdr:row>14</xdr:row>
      <xdr:rowOff>746760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77</xdr:row>
      <xdr:rowOff>171450</xdr:rowOff>
    </xdr:from>
    <xdr:to>
      <xdr:col>8</xdr:col>
      <xdr:colOff>0</xdr:colOff>
      <xdr:row>90</xdr:row>
      <xdr:rowOff>83820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áblázat2" displayName="Táblázat2" ref="A19:H31" totalsRowShown="0" headerRowDxfId="79" dataDxfId="78" tableBorderDxfId="77">
  <autoFilter ref="A19:H3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evékenységek" dataDxfId="76"/>
    <tableColumn id="2" xr3:uid="{00000000-0010-0000-0000-000002000000}" name="2022 tény" dataDxfId="75"/>
    <tableColumn id="3" xr3:uid="{00000000-0010-0000-0000-000003000000}" name="2023 terv" dataDxfId="74"/>
    <tableColumn id="4" xr3:uid="{00000000-0010-0000-0000-000004000000}" name="2023.01-09 hó tény adat" dataDxfId="73"/>
    <tableColumn id="5" xr3:uid="{00000000-0010-0000-0000-000005000000}" name="2023 várható" dataDxfId="72"/>
    <tableColumn id="6" xr3:uid="{00000000-0010-0000-0000-000006000000}" name="2024 terv" dataDxfId="71"/>
    <tableColumn id="8" xr3:uid="{00000000-0010-0000-0000-000008000000}" name="2023 várható - 2023 terv" dataDxfId="70">
      <calculatedColumnFormula>E20-C20</calculatedColumnFormula>
    </tableColumn>
    <tableColumn id="9" xr3:uid="{00000000-0010-0000-0000-000009000000}" name="2024 terv - 2023 várható" dataDxfId="69">
      <calculatedColumnFormula>Táblázat2[[#This Row],[2024 terv]]-Táblázat2[[#This Row],[2023 várható]]</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áblázat4" displayName="Táblázat4" ref="A51:H55" totalsRowShown="0" headerRowDxfId="68" dataDxfId="67" tableBorderDxfId="66">
  <autoFilter ref="A51:H55"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xr3:uid="{00000000-0010-0000-0100-000001000000}" name="Alaptevékenység közhasznú eredménye" dataDxfId="65"/>
    <tableColumn id="2" xr3:uid="{00000000-0010-0000-0100-000002000000}" name="2022 tény" dataDxfId="64"/>
    <tableColumn id="3" xr3:uid="{00000000-0010-0000-0100-000003000000}" name="2023 terv" dataDxfId="63"/>
    <tableColumn id="4" xr3:uid="{00000000-0010-0000-0100-000004000000}" name="2023.01-09 hó tény adat" dataDxfId="62"/>
    <tableColumn id="5" xr3:uid="{00000000-0010-0000-0100-000005000000}" name="2023 várható" dataDxfId="61"/>
    <tableColumn id="6" xr3:uid="{00000000-0010-0000-0100-000006000000}" name="2024 terv" dataDxfId="60"/>
    <tableColumn id="8" xr3:uid="{00000000-0010-0000-0100-000008000000}" name="2023 várható - 2023 terv" dataDxfId="59"/>
    <tableColumn id="9" xr3:uid="{00000000-0010-0000-0100-000009000000}" name="2024 terv - 2023 várható" dataDxfId="58">
      <calculatedColumnFormula>Táblázat4[[#This Row],[2023 várható]]-Táblázat4[[#This Row],[2024 terv]]</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áblázat5" displayName="Táblázat5" ref="A56:H77" totalsRowShown="0" headerRowDxfId="57" dataDxfId="55" headerRowBorderDxfId="56" tableBorderDxfId="54">
  <autoFilter ref="A56:H77" xr:uid="{00000000-0009-0000-0100-000005000000}">
    <filterColumn colId="0" hiddenButton="1"/>
    <filterColumn colId="1" hiddenButton="1"/>
    <filterColumn colId="2" hiddenButton="1"/>
    <filterColumn colId="3" hiddenButton="1"/>
    <filterColumn colId="4" hiddenButton="1"/>
    <filterColumn colId="5" hiddenButton="1"/>
  </autoFilter>
  <tableColumns count="8">
    <tableColumn id="1" xr3:uid="{00000000-0010-0000-0200-000001000000}" name="Alaptevékenység közhasznú eredményének részletezése" dataDxfId="53">
      <calculatedColumnFormula>'Kimutatás adatok'!#REF!</calculatedColumnFormula>
    </tableColumn>
    <tableColumn id="2" xr3:uid="{00000000-0010-0000-0200-000002000000}" name="2022 tény" dataDxfId="52"/>
    <tableColumn id="3" xr3:uid="{00000000-0010-0000-0200-000003000000}" name="2023 terv" dataDxfId="51"/>
    <tableColumn id="4" xr3:uid="{00000000-0010-0000-0200-000004000000}" name="2023.01-09 hó tény adat" dataDxfId="50"/>
    <tableColumn id="5" xr3:uid="{00000000-0010-0000-0200-000005000000}" name="2023 várható" dataDxfId="49"/>
    <tableColumn id="6" xr3:uid="{00000000-0010-0000-0200-000006000000}" name="2024 terv" dataDxfId="48"/>
    <tableColumn id="8" xr3:uid="{00000000-0010-0000-0200-000008000000}" name="2023 várható - 2023 terv" dataDxfId="47">
      <calculatedColumnFormula>E57-C57</calculatedColumnFormula>
    </tableColumn>
    <tableColumn id="9" xr3:uid="{00000000-0010-0000-0200-000009000000}" name="2024 terv - 2023 várható" dataDxfId="46">
      <calculatedColumnFormula>Táblázat5[[#This Row],[2024 terv]]-Táblázat5[[#This Row],[2023 várható]]</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áblázat6" displayName="Táblázat6" ref="A166:F171" totalsRowShown="0" headerRowDxfId="45" dataDxfId="44" tableBorderDxfId="43" totalsRowBorderDxfId="42">
  <autoFilter ref="A166:F171"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Főbb közhasznú projektek eredményei:" dataDxfId="41">
      <calculatedColumnFormula>'Kimutatás adatok'!B49</calculatedColumnFormula>
    </tableColumn>
    <tableColumn id="2" xr3:uid="{00000000-0010-0000-0300-000002000000}" name="2022 tény" dataDxfId="40">
      <calculatedColumnFormula>'Kimutatás adatok'!C49</calculatedColumnFormula>
    </tableColumn>
    <tableColumn id="3" xr3:uid="{00000000-0010-0000-0300-000003000000}" name="2023 terv" dataDxfId="39">
      <calculatedColumnFormula>'Kimutatás adatok'!D49</calculatedColumnFormula>
    </tableColumn>
    <tableColumn id="4" xr3:uid="{00000000-0010-0000-0300-000004000000}" name="2023.01-09 hó tény" dataDxfId="38">
      <calculatedColumnFormula>'Kimutatás adatok'!E49</calculatedColumnFormula>
    </tableColumn>
    <tableColumn id="5" xr3:uid="{00000000-0010-0000-0300-000005000000}" name="2023 várható" dataDxfId="37">
      <calculatedColumnFormula>'Kimutatás adatok'!F49</calculatedColumnFormula>
    </tableColumn>
    <tableColumn id="6" xr3:uid="{00000000-0010-0000-0300-000006000000}" name="2024 terv" dataDxfId="36">
      <calculatedColumnFormula>'Kimutatás adatok'!G49</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áblázat8" displayName="Táblázat8" ref="A187:H190" totalsRowShown="0" headerRowDxfId="35" dataDxfId="34" tableBorderDxfId="33">
  <autoFilter ref="A187:H190" xr:uid="{00000000-0009-0000-0100-00000800000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xr3:uid="{00000000-0010-0000-0400-000001000000}" name="Vállalkozási tevékenység eredménye" dataDxfId="32"/>
    <tableColumn id="2" xr3:uid="{00000000-0010-0000-0400-000002000000}" name="2022 tény" dataDxfId="31"/>
    <tableColumn id="3" xr3:uid="{00000000-0010-0000-0400-000003000000}" name="2023 terv" dataDxfId="30"/>
    <tableColumn id="4" xr3:uid="{00000000-0010-0000-0400-000004000000}" name="2023.01-09 hó tény adat" dataDxfId="29"/>
    <tableColumn id="5" xr3:uid="{00000000-0010-0000-0400-000005000000}" name="2023 várható" dataDxfId="28"/>
    <tableColumn id="6" xr3:uid="{00000000-0010-0000-0400-000006000000}" name="2024 terv" dataDxfId="27"/>
    <tableColumn id="7" xr3:uid="{00000000-0010-0000-0400-000007000000}" name="2023 várható - 2023 terv" dataDxfId="26">
      <calculatedColumnFormula>E188-C188</calculatedColumnFormula>
    </tableColumn>
    <tableColumn id="8" xr3:uid="{00000000-0010-0000-0400-000008000000}" name="2024 terv - 2023 várható" dataDxfId="25">
      <calculatedColumnFormula>Táblázat8[[#This Row],[2024 terv]]-Táblázat8[[#This Row],[2023 várható]]</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áblázat9" displayName="Táblázat9" ref="A197:F198" totalsRowShown="0" headerRowDxfId="24" dataDxfId="23" tableBorderDxfId="22">
  <autoFilter ref="A197:F198"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Szervezeti struktúra szerinti eredmény megoszlás" dataDxfId="21"/>
    <tableColumn id="2" xr3:uid="{00000000-0010-0000-0500-000002000000}" name="Teljes MEE" dataDxfId="20">
      <calculatedColumnFormula>E198+C198+D198+F198</calculatedColumnFormula>
    </tableColumn>
    <tableColumn id="4" xr3:uid="{00000000-0010-0000-0500-000004000000}" name="Reg.szervetek" dataDxfId="19">
      <calculatedColumnFormula>'Kimutatás adatok'!C57</calculatedColumnFormula>
    </tableColumn>
    <tableColumn id="5" xr3:uid="{00000000-0010-0000-0500-000005000000}" name="Szakmai Szervezetek" dataDxfId="18">
      <calculatedColumnFormula>'Kimutatás adatok'!D57</calculatedColumnFormula>
    </tableColumn>
    <tableColumn id="3" xr3:uid="{00000000-0010-0000-0500-000003000000}" name="Központ" dataDxfId="17">
      <calculatedColumnFormula>'Kimutatás adatok'!C56</calculatedColumnFormula>
    </tableColumn>
    <tableColumn id="6" xr3:uid="{00000000-0010-0000-0500-000006000000}" name="Akciók" dataDxfId="16">
      <calculatedColumnFormula>'Kimutatás adatok'!C59</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áblázat3" displayName="Táblázat3" ref="A200:C202" totalsRowShown="0" headerRowDxfId="15" dataDxfId="14">
  <autoFilter ref="A200:C202" xr:uid="{00000000-0009-0000-0100-000003000000}">
    <filterColumn colId="0" hiddenButton="1"/>
    <filterColumn colId="1" hiddenButton="1"/>
    <filterColumn colId="2" hiddenButton="1"/>
  </autoFilter>
  <tableColumns count="3">
    <tableColumn id="1" xr3:uid="{00000000-0010-0000-0600-000001000000}" name="Kiegészítő információk 2022.09.30-i állapotról" dataDxfId="13"/>
    <tableColumn id="2" xr3:uid="{00000000-0010-0000-0600-000002000000}" name="Összeg (EFt)" dataDxfId="12">
      <calculatedColumnFormula>'Kimutatás adatok'!C72</calculatedColumnFormula>
    </tableColumn>
    <tableColumn id="3" xr3:uid="{00000000-0010-0000-0600-000003000000}" name="Ebből lejárt (EFt)" dataDxfId="11">
      <calculatedColumnFormula>'Kimutatás adatok'!D72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áblázat82" displayName="Táblázat82" ref="A175:H178" totalsRowShown="0" headerRowDxfId="10" dataDxfId="9" tableBorderDxfId="8">
  <autoFilter ref="A175:H178"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xr3:uid="{00000000-0010-0000-0700-000001000000}" name="Alaptevékenység nem közhasznú eredménye" dataDxfId="7"/>
    <tableColumn id="2" xr3:uid="{00000000-0010-0000-0700-000002000000}" name="2022 tény" dataDxfId="6"/>
    <tableColumn id="3" xr3:uid="{00000000-0010-0000-0700-000003000000}" name="2023 terv" dataDxfId="5"/>
    <tableColumn id="4" xr3:uid="{00000000-0010-0000-0700-000004000000}" name="2023.01-09 hó tény adat" dataDxfId="4"/>
    <tableColumn id="5" xr3:uid="{00000000-0010-0000-0700-000005000000}" name="2023 várható" dataDxfId="3"/>
    <tableColumn id="6" xr3:uid="{00000000-0010-0000-0700-000006000000}" name="2024 terv" dataDxfId="2"/>
    <tableColumn id="7" xr3:uid="{00000000-0010-0000-0700-000007000000}" name="2023 várható - 2023 terv" dataDxfId="1">
      <calculatedColumnFormula>E176-C176</calculatedColumnFormula>
    </tableColumn>
    <tableColumn id="8" xr3:uid="{00000000-0010-0000-0700-000008000000}" name="2024 terv - 2023 várható" dataDxfId="0">
      <calculatedColumnFormula>Táblázat82[[#This Row],[2024 terv]]-Táblázat82[[#This Row],[2023 várható]]</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4"/>
  <sheetViews>
    <sheetView tabSelected="1" zoomScale="85" zoomScaleNormal="85" workbookViewId="0"/>
  </sheetViews>
  <sheetFormatPr defaultColWidth="8.88671875" defaultRowHeight="14.4" x14ac:dyDescent="0.3"/>
  <cols>
    <col min="1" max="1" width="38.6640625" style="30" customWidth="1"/>
    <col min="2" max="2" width="20" style="30" customWidth="1"/>
    <col min="3" max="3" width="15.33203125" style="30" customWidth="1"/>
    <col min="4" max="4" width="29.44140625" style="30" customWidth="1"/>
    <col min="5" max="5" width="31" style="30" customWidth="1"/>
    <col min="6" max="6" width="14.109375" style="30" customWidth="1"/>
    <col min="7" max="7" width="20.33203125" style="30" customWidth="1"/>
    <col min="8" max="8" width="41.109375" style="30" customWidth="1"/>
    <col min="9" max="9" width="8.88671875" style="30"/>
    <col min="10" max="10" width="37.109375" style="30" customWidth="1"/>
    <col min="11" max="16384" width="8.88671875" style="30"/>
  </cols>
  <sheetData>
    <row r="1" spans="1:9" x14ac:dyDescent="0.3">
      <c r="A1" s="95" t="s">
        <v>2</v>
      </c>
    </row>
    <row r="2" spans="1:9" x14ac:dyDescent="0.3">
      <c r="A2" s="64"/>
    </row>
    <row r="3" spans="1:9" x14ac:dyDescent="0.3">
      <c r="A3" s="64" t="s">
        <v>17</v>
      </c>
      <c r="B3" s="64" t="s">
        <v>0</v>
      </c>
      <c r="C3" s="82">
        <v>2023</v>
      </c>
      <c r="D3" s="64" t="s">
        <v>1</v>
      </c>
      <c r="E3" s="82" t="s">
        <v>188</v>
      </c>
    </row>
    <row r="5" spans="1:9" s="29" customFormat="1" x14ac:dyDescent="0.3"/>
    <row r="6" spans="1:9" s="29" customFormat="1" x14ac:dyDescent="0.3"/>
    <row r="7" spans="1:9" s="29" customFormat="1" x14ac:dyDescent="0.3"/>
    <row r="8" spans="1:9" s="29" customFormat="1" x14ac:dyDescent="0.3"/>
    <row r="9" spans="1:9" s="29" customFormat="1" x14ac:dyDescent="0.3"/>
    <row r="10" spans="1:9" s="29" customFormat="1" ht="14.25" customHeight="1" x14ac:dyDescent="0.3"/>
    <row r="11" spans="1:9" s="29" customFormat="1" x14ac:dyDescent="0.3"/>
    <row r="12" spans="1:9" s="29" customFormat="1" x14ac:dyDescent="0.3">
      <c r="B12" s="31"/>
    </row>
    <row r="13" spans="1:9" s="29" customFormat="1" x14ac:dyDescent="0.3"/>
    <row r="14" spans="1:9" s="29" customFormat="1" x14ac:dyDescent="0.3"/>
    <row r="15" spans="1:9" ht="60.75" customHeight="1" x14ac:dyDescent="0.3">
      <c r="B15" s="29"/>
      <c r="C15" s="29"/>
      <c r="D15" s="29"/>
      <c r="E15" s="29"/>
      <c r="F15" s="29"/>
      <c r="G15" s="29"/>
      <c r="H15" s="29"/>
    </row>
    <row r="16" spans="1:9" ht="30" customHeight="1" x14ac:dyDescent="0.3">
      <c r="A16" s="65" t="s">
        <v>3</v>
      </c>
      <c r="B16" s="64"/>
      <c r="C16" s="64"/>
      <c r="D16" s="64"/>
      <c r="E16" s="95" t="s">
        <v>9</v>
      </c>
      <c r="F16" s="64"/>
      <c r="I16" s="169"/>
    </row>
    <row r="17" spans="1:10" ht="15" thickBot="1" x14ac:dyDescent="0.35">
      <c r="I17" s="31"/>
    </row>
    <row r="18" spans="1:10" s="57" customFormat="1" ht="15" thickBot="1" x14ac:dyDescent="0.35">
      <c r="A18" s="86"/>
      <c r="B18" s="87"/>
      <c r="C18" s="87"/>
      <c r="D18" s="88"/>
      <c r="E18" s="88"/>
      <c r="F18" s="88"/>
      <c r="G18" s="355" t="s">
        <v>4</v>
      </c>
      <c r="H18" s="356"/>
      <c r="I18" s="35"/>
      <c r="J18" s="35"/>
    </row>
    <row r="19" spans="1:10" s="57" customFormat="1" ht="58.95" customHeight="1" x14ac:dyDescent="0.3">
      <c r="A19" s="89" t="s">
        <v>23</v>
      </c>
      <c r="B19" s="141" t="s">
        <v>183</v>
      </c>
      <c r="C19" s="141" t="s">
        <v>179</v>
      </c>
      <c r="D19" s="142" t="s">
        <v>189</v>
      </c>
      <c r="E19" s="141" t="s">
        <v>184</v>
      </c>
      <c r="F19" s="142" t="s">
        <v>185</v>
      </c>
      <c r="G19" s="89" t="s">
        <v>190</v>
      </c>
      <c r="H19" s="143" t="s">
        <v>191</v>
      </c>
    </row>
    <row r="20" spans="1:10" x14ac:dyDescent="0.3">
      <c r="A20" s="47" t="str">
        <f>'Kimutatás adatok'!B4</f>
        <v>Alaptevékenység közhasznú bevételei</v>
      </c>
      <c r="B20" s="181">
        <f>'Kimutatás adatok'!C4</f>
        <v>428744.47600000002</v>
      </c>
      <c r="C20" s="181">
        <f>'Kimutatás adatok'!D4</f>
        <v>398623</v>
      </c>
      <c r="D20" s="181">
        <f>'Kimutatás adatok'!E4</f>
        <v>419124.60161999997</v>
      </c>
      <c r="E20" s="181">
        <f>'Kimutatás adatok'!F4</f>
        <v>507066.76399999997</v>
      </c>
      <c r="F20" s="181">
        <f>'Kimutatás adatok'!G4</f>
        <v>552140</v>
      </c>
      <c r="G20" s="84">
        <f t="shared" ref="G20:G31" si="0">E20-C20</f>
        <v>108443.76399999997</v>
      </c>
      <c r="H20" s="181">
        <f>Táblázat2[[#This Row],[2024 terv]]-Táblázat2[[#This Row],[2023 várható]]</f>
        <v>45073.236000000034</v>
      </c>
    </row>
    <row r="21" spans="1:10" x14ac:dyDescent="0.3">
      <c r="A21" s="47" t="str">
        <f>'Kimutatás adatok'!B5</f>
        <v>Alaptevékenység nem közhasznú bevételei</v>
      </c>
      <c r="B21" s="181">
        <f>'Kimutatás adatok'!C5</f>
        <v>13530.25</v>
      </c>
      <c r="C21" s="181">
        <f>'Kimutatás adatok'!D5</f>
        <v>10000</v>
      </c>
      <c r="D21" s="181">
        <f>'Kimutatás adatok'!E5</f>
        <v>8116.2330000000002</v>
      </c>
      <c r="E21" s="181">
        <f>'Kimutatás adatok'!F5</f>
        <v>12075</v>
      </c>
      <c r="F21" s="181">
        <f>'Kimutatás adatok'!G5</f>
        <v>10000</v>
      </c>
      <c r="G21" s="84">
        <f t="shared" si="0"/>
        <v>2075</v>
      </c>
      <c r="H21" s="181">
        <f>Táblázat2[[#This Row],[2024 terv]]-Táblázat2[[#This Row],[2023 várható]]</f>
        <v>-2075</v>
      </c>
    </row>
    <row r="22" spans="1:10" x14ac:dyDescent="0.3">
      <c r="A22" s="47" t="str">
        <f>'Kimutatás adatok'!B6</f>
        <v>Vállalkozási tevékenység bevételei</v>
      </c>
      <c r="B22" s="181">
        <f>'Kimutatás adatok'!C6</f>
        <v>0</v>
      </c>
      <c r="C22" s="181">
        <f>'Kimutatás adatok'!D6</f>
        <v>0</v>
      </c>
      <c r="D22" s="181">
        <f>'Kimutatás adatok'!E6</f>
        <v>0</v>
      </c>
      <c r="E22" s="181">
        <f>'Kimutatás adatok'!F6</f>
        <v>0</v>
      </c>
      <c r="F22" s="181">
        <f>'Kimutatás adatok'!G6</f>
        <v>0</v>
      </c>
      <c r="G22" s="84">
        <f t="shared" si="0"/>
        <v>0</v>
      </c>
      <c r="H22" s="181">
        <f>Táblázat2[[#This Row],[2024 terv]]-Táblázat2[[#This Row],[2023 várható]]</f>
        <v>0</v>
      </c>
    </row>
    <row r="23" spans="1:10" s="59" customFormat="1" x14ac:dyDescent="0.3">
      <c r="A23" s="90" t="str">
        <f>'Kimutatás adatok'!B7</f>
        <v>Bevételek</v>
      </c>
      <c r="B23" s="193">
        <f>'Kimutatás adatok'!C7</f>
        <v>442274.72600000002</v>
      </c>
      <c r="C23" s="193">
        <f>'Kimutatás adatok'!D7</f>
        <v>408623</v>
      </c>
      <c r="D23" s="193">
        <f>'Kimutatás adatok'!E7</f>
        <v>427240.83461999998</v>
      </c>
      <c r="E23" s="193">
        <f>'Kimutatás adatok'!F7</f>
        <v>519141.76399999997</v>
      </c>
      <c r="F23" s="193">
        <f>'Kimutatás adatok'!G7</f>
        <v>562140</v>
      </c>
      <c r="G23" s="195">
        <f t="shared" si="0"/>
        <v>110518.76399999997</v>
      </c>
      <c r="H23" s="193">
        <f>Táblázat2[[#This Row],[2024 terv]]-Táblázat2[[#This Row],[2023 várható]]</f>
        <v>42998.236000000034</v>
      </c>
    </row>
    <row r="24" spans="1:10" x14ac:dyDescent="0.3">
      <c r="A24" s="47" t="str">
        <f>'Kimutatás adatok'!B9</f>
        <v>Alaptevékenység közhasznú ráfordításai</v>
      </c>
      <c r="B24" s="181">
        <f>'Kimutatás adatok'!C9</f>
        <v>380972.81199999998</v>
      </c>
      <c r="C24" s="181">
        <f>'Kimutatás adatok'!D9</f>
        <v>396202</v>
      </c>
      <c r="D24" s="181">
        <f>'Kimutatás adatok'!E9</f>
        <v>345069.20147999993</v>
      </c>
      <c r="E24" s="181">
        <f>'Kimutatás adatok'!F9</f>
        <v>452963.03372000001</v>
      </c>
      <c r="F24" s="181">
        <f>'Kimutatás adatok'!G9</f>
        <v>524081.75884999998</v>
      </c>
      <c r="G24" s="84">
        <f t="shared" si="0"/>
        <v>56761.033720000007</v>
      </c>
      <c r="H24" s="181">
        <f>Táblázat2[[#This Row],[2024 terv]]-Táblázat2[[#This Row],[2023 várható]]</f>
        <v>71118.725129999977</v>
      </c>
    </row>
    <row r="25" spans="1:10" x14ac:dyDescent="0.3">
      <c r="A25" s="47" t="str">
        <f>'Kimutatás adatok'!B10</f>
        <v>Alaptevékenységek nem közhasznú ráfordításai</v>
      </c>
      <c r="B25" s="181">
        <f>'Kimutatás adatok'!C10</f>
        <v>6825.2079999999996</v>
      </c>
      <c r="C25" s="181">
        <f>'Kimutatás adatok'!D10</f>
        <v>6500</v>
      </c>
      <c r="D25" s="181">
        <f>'Kimutatás adatok'!E10</f>
        <v>4555.5200000000004</v>
      </c>
      <c r="E25" s="181">
        <f>'Kimutatás adatok'!F10</f>
        <v>7551</v>
      </c>
      <c r="F25" s="181">
        <f>'Kimutatás adatok'!G10</f>
        <v>7000</v>
      </c>
      <c r="G25" s="84">
        <f t="shared" si="0"/>
        <v>1051</v>
      </c>
      <c r="H25" s="181">
        <f>Táblázat2[[#This Row],[2024 terv]]-Táblázat2[[#This Row],[2023 várható]]</f>
        <v>-551</v>
      </c>
    </row>
    <row r="26" spans="1:10" x14ac:dyDescent="0.3">
      <c r="A26" s="47" t="str">
        <f>'Kimutatás adatok'!B11</f>
        <v>Vállalkozási ráfordítások</v>
      </c>
      <c r="B26" s="181">
        <f>'Kimutatás adatok'!C11</f>
        <v>0</v>
      </c>
      <c r="C26" s="181">
        <f>'Kimutatás adatok'!D11</f>
        <v>0</v>
      </c>
      <c r="D26" s="181">
        <f>'Kimutatás adatok'!E11</f>
        <v>0</v>
      </c>
      <c r="E26" s="181">
        <f>'Kimutatás adatok'!F11</f>
        <v>0</v>
      </c>
      <c r="F26" s="181">
        <f>'Kimutatás adatok'!G11</f>
        <v>0</v>
      </c>
      <c r="G26" s="84">
        <f t="shared" si="0"/>
        <v>0</v>
      </c>
      <c r="H26" s="181">
        <f>Táblázat2[[#This Row],[2024 terv]]-Táblázat2[[#This Row],[2023 várható]]</f>
        <v>0</v>
      </c>
    </row>
    <row r="27" spans="1:10" s="59" customFormat="1" x14ac:dyDescent="0.3">
      <c r="A27" s="90" t="str">
        <f>'Kimutatás adatok'!B12</f>
        <v>Ráfordítások</v>
      </c>
      <c r="B27" s="193">
        <f>'Kimutatás adatok'!C12</f>
        <v>387798.01999999996</v>
      </c>
      <c r="C27" s="193">
        <f>'Kimutatás adatok'!D12</f>
        <v>402702</v>
      </c>
      <c r="D27" s="193">
        <f>'Kimutatás adatok'!E12</f>
        <v>349624.72147999995</v>
      </c>
      <c r="E27" s="193">
        <f>'Kimutatás adatok'!F12</f>
        <v>460514.03372000001</v>
      </c>
      <c r="F27" s="193">
        <f>'Kimutatás adatok'!G12</f>
        <v>531081.75884999998</v>
      </c>
      <c r="G27" s="195">
        <f t="shared" si="0"/>
        <v>57812.033720000007</v>
      </c>
      <c r="H27" s="193">
        <f>Táblázat2[[#This Row],[2024 terv]]-Táblázat2[[#This Row],[2023 várható]]</f>
        <v>70567.725129999977</v>
      </c>
    </row>
    <row r="28" spans="1:10" x14ac:dyDescent="0.3">
      <c r="A28" s="47" t="str">
        <f>'Kimutatás adatok'!B14</f>
        <v>Alaptevékenység közhasznú eredménye</v>
      </c>
      <c r="B28" s="181">
        <f>'Kimutatás adatok'!C14</f>
        <v>47771.664000000048</v>
      </c>
      <c r="C28" s="181">
        <f>'Kimutatás adatok'!D14</f>
        <v>2421</v>
      </c>
      <c r="D28" s="181">
        <f>'Kimutatás adatok'!E14</f>
        <v>74055.400140000042</v>
      </c>
      <c r="E28" s="181">
        <f>'Kimutatás adatok'!F14</f>
        <v>54103.73027999996</v>
      </c>
      <c r="F28" s="181">
        <f>'Kimutatás adatok'!G14</f>
        <v>28058.241150000016</v>
      </c>
      <c r="G28" s="84">
        <f t="shared" si="0"/>
        <v>51682.73027999996</v>
      </c>
      <c r="H28" s="181">
        <f>Táblázat2[[#This Row],[2024 terv]]-Táblázat2[[#This Row],[2023 várható]]</f>
        <v>-26045.489129999944</v>
      </c>
    </row>
    <row r="29" spans="1:10" x14ac:dyDescent="0.3">
      <c r="A29" s="47" t="str">
        <f>'Kimutatás adatok'!B15</f>
        <v>Alaptevékenység nem közhasznú eredménye</v>
      </c>
      <c r="B29" s="181">
        <f>'Kimutatás adatok'!C15</f>
        <v>6705.0420000000004</v>
      </c>
      <c r="C29" s="181">
        <f>'Kimutatás adatok'!D15</f>
        <v>3500</v>
      </c>
      <c r="D29" s="181">
        <f>'Kimutatás adatok'!E15</f>
        <v>3560.7129999999997</v>
      </c>
      <c r="E29" s="181">
        <f>'Kimutatás adatok'!F15</f>
        <v>4524</v>
      </c>
      <c r="F29" s="181">
        <f>'Kimutatás adatok'!G15</f>
        <v>3000</v>
      </c>
      <c r="G29" s="84">
        <f t="shared" si="0"/>
        <v>1024</v>
      </c>
      <c r="H29" s="181">
        <f>Táblázat2[[#This Row],[2024 terv]]-Táblázat2[[#This Row],[2023 várható]]</f>
        <v>-1524</v>
      </c>
    </row>
    <row r="30" spans="1:10" x14ac:dyDescent="0.3">
      <c r="A30" s="47" t="str">
        <f>'Kimutatás adatok'!B16</f>
        <v>Vállalkozási tevékenység eredménye</v>
      </c>
      <c r="B30" s="181">
        <f>'Kimutatás adatok'!C16</f>
        <v>0</v>
      </c>
      <c r="C30" s="181">
        <f>'Kimutatás adatok'!D16</f>
        <v>0</v>
      </c>
      <c r="D30" s="181">
        <f>'Kimutatás adatok'!E16</f>
        <v>0</v>
      </c>
      <c r="E30" s="181">
        <f>'Kimutatás adatok'!F16</f>
        <v>0</v>
      </c>
      <c r="F30" s="181">
        <f>'Kimutatás adatok'!G16</f>
        <v>0</v>
      </c>
      <c r="G30" s="84">
        <f t="shared" si="0"/>
        <v>0</v>
      </c>
      <c r="H30" s="181">
        <f>Táblázat2[[#This Row],[2024 terv]]-Táblázat2[[#This Row],[2023 várható]]</f>
        <v>0</v>
      </c>
    </row>
    <row r="31" spans="1:10" s="59" customFormat="1" ht="15" thickBot="1" x14ac:dyDescent="0.35">
      <c r="A31" s="91" t="str">
        <f>'Kimutatás adatok'!B17</f>
        <v>Eredmény</v>
      </c>
      <c r="B31" s="194">
        <f>'Kimutatás adatok'!C17</f>
        <v>54476.706000000064</v>
      </c>
      <c r="C31" s="194">
        <f>'Kimutatás adatok'!D17</f>
        <v>5921</v>
      </c>
      <c r="D31" s="194">
        <f>'Kimutatás adatok'!E17</f>
        <v>77616.11314000003</v>
      </c>
      <c r="E31" s="194">
        <f>'Kimutatás adatok'!F17</f>
        <v>58627.73027999996</v>
      </c>
      <c r="F31" s="194">
        <f>'Kimutatás adatok'!G17</f>
        <v>31058.241150000016</v>
      </c>
      <c r="G31" s="196">
        <f t="shared" si="0"/>
        <v>52706.73027999996</v>
      </c>
      <c r="H31" s="194">
        <f>Táblázat2[[#This Row],[2024 terv]]-Táblázat2[[#This Row],[2023 várható]]</f>
        <v>-27569.489129999944</v>
      </c>
    </row>
    <row r="32" spans="1:10" x14ac:dyDescent="0.3">
      <c r="B32" s="58"/>
      <c r="C32" s="29"/>
      <c r="D32" s="29"/>
      <c r="E32" s="29"/>
      <c r="F32" s="31"/>
      <c r="G32" s="31"/>
      <c r="H32" s="31"/>
    </row>
    <row r="33" spans="1:10" ht="15" thickBot="1" x14ac:dyDescent="0.35">
      <c r="A33" s="376" t="s">
        <v>22</v>
      </c>
      <c r="B33" s="377"/>
      <c r="C33" s="377"/>
      <c r="D33" s="377"/>
      <c r="E33" s="377"/>
      <c r="F33" s="377"/>
      <c r="G33" s="377"/>
      <c r="H33" s="377"/>
    </row>
    <row r="34" spans="1:10" ht="15.75" customHeight="1" thickBot="1" x14ac:dyDescent="0.35">
      <c r="A34" s="230" t="s">
        <v>196</v>
      </c>
      <c r="B34" s="231">
        <f>E31/1000</f>
        <v>58.627730279999959</v>
      </c>
      <c r="C34" s="232" t="s">
        <v>195</v>
      </c>
      <c r="D34" s="233"/>
      <c r="E34" s="352" t="s">
        <v>198</v>
      </c>
      <c r="F34" s="353"/>
      <c r="G34" s="234">
        <f>F31/1000</f>
        <v>31.058241150000015</v>
      </c>
      <c r="H34" s="235" t="s">
        <v>195</v>
      </c>
    </row>
    <row r="35" spans="1:10" ht="29.25" customHeight="1" thickBot="1" x14ac:dyDescent="0.35">
      <c r="A35" s="230" t="s">
        <v>194</v>
      </c>
      <c r="B35" s="231">
        <f>G31/1000</f>
        <v>52.70673027999996</v>
      </c>
      <c r="C35" s="313" t="s">
        <v>195</v>
      </c>
      <c r="D35" s="233"/>
      <c r="E35" s="354" t="s">
        <v>197</v>
      </c>
      <c r="F35" s="354"/>
      <c r="G35" s="231">
        <f>H31/1000</f>
        <v>-27.569489129999944</v>
      </c>
      <c r="H35" s="236" t="s">
        <v>195</v>
      </c>
    </row>
    <row r="36" spans="1:10" x14ac:dyDescent="0.3">
      <c r="A36" s="378" t="s">
        <v>199</v>
      </c>
      <c r="B36" s="379"/>
      <c r="C36" s="379"/>
      <c r="D36" s="379"/>
      <c r="E36" s="378" t="s">
        <v>278</v>
      </c>
      <c r="F36" s="379"/>
      <c r="G36" s="379"/>
      <c r="H36" s="380"/>
      <c r="J36" s="57"/>
    </row>
    <row r="37" spans="1:10" ht="15.75" customHeight="1" x14ac:dyDescent="0.3">
      <c r="A37" s="381" t="s">
        <v>269</v>
      </c>
      <c r="B37" s="382"/>
      <c r="C37" s="382"/>
      <c r="D37" s="382"/>
      <c r="E37" s="381" t="s">
        <v>270</v>
      </c>
      <c r="F37" s="382"/>
      <c r="G37" s="382"/>
      <c r="H37" s="383"/>
      <c r="J37" s="57"/>
    </row>
    <row r="38" spans="1:10" ht="45.6" customHeight="1" x14ac:dyDescent="0.3">
      <c r="A38" s="314" t="s">
        <v>291</v>
      </c>
      <c r="B38" s="344">
        <f>G57/1000</f>
        <v>24.243399999999994</v>
      </c>
      <c r="C38" s="387" t="s">
        <v>243</v>
      </c>
      <c r="D38" s="387"/>
      <c r="E38" s="314" t="s">
        <v>291</v>
      </c>
      <c r="F38" s="344">
        <f>H57/1000</f>
        <v>2.179600000000006</v>
      </c>
      <c r="G38" s="387" t="s">
        <v>287</v>
      </c>
      <c r="H38" s="388"/>
      <c r="J38" s="57"/>
    </row>
    <row r="39" spans="1:10" ht="31.5" customHeight="1" x14ac:dyDescent="0.3">
      <c r="A39" s="314" t="s">
        <v>292</v>
      </c>
      <c r="B39" s="344">
        <f>G58/1000</f>
        <v>1.8670337200000067</v>
      </c>
      <c r="C39" s="387" t="s">
        <v>281</v>
      </c>
      <c r="D39" s="388"/>
      <c r="E39" s="314" t="s">
        <v>292</v>
      </c>
      <c r="F39" s="344">
        <f>H58/1000</f>
        <v>26.720725129999977</v>
      </c>
      <c r="G39" s="387" t="s">
        <v>266</v>
      </c>
      <c r="H39" s="388"/>
      <c r="J39" s="57"/>
    </row>
    <row r="40" spans="1:10" ht="76.2" customHeight="1" x14ac:dyDescent="0.3">
      <c r="A40" s="314" t="s">
        <v>293</v>
      </c>
      <c r="B40" s="344">
        <f>G62/1000</f>
        <v>10.750364000000001</v>
      </c>
      <c r="C40" s="387" t="s">
        <v>282</v>
      </c>
      <c r="D40" s="388"/>
      <c r="E40" s="314" t="s">
        <v>293</v>
      </c>
      <c r="F40" s="344">
        <f>H62/1000</f>
        <v>6.9606359999999983</v>
      </c>
      <c r="G40" s="387" t="s">
        <v>248</v>
      </c>
      <c r="H40" s="388"/>
      <c r="J40" s="57"/>
    </row>
    <row r="41" spans="1:10" ht="39.75" customHeight="1" x14ac:dyDescent="0.3">
      <c r="A41" s="314" t="s">
        <v>294</v>
      </c>
      <c r="B41" s="344">
        <f>G65/1000</f>
        <v>5.64</v>
      </c>
      <c r="C41" s="387" t="s">
        <v>244</v>
      </c>
      <c r="D41" s="387"/>
      <c r="E41" s="314" t="s">
        <v>294</v>
      </c>
      <c r="F41" s="344">
        <f>H65/1000</f>
        <v>0.01</v>
      </c>
      <c r="G41" s="387" t="s">
        <v>245</v>
      </c>
      <c r="H41" s="388"/>
      <c r="J41" s="57"/>
    </row>
    <row r="42" spans="1:10" ht="27.6" x14ac:dyDescent="0.3">
      <c r="A42" s="314" t="s">
        <v>295</v>
      </c>
      <c r="B42" s="344">
        <f>G68/1000</f>
        <v>-0.51</v>
      </c>
      <c r="C42" s="387" t="s">
        <v>246</v>
      </c>
      <c r="D42" s="388"/>
      <c r="E42" s="314" t="s">
        <v>295</v>
      </c>
      <c r="F42" s="344">
        <f>H68/1000</f>
        <v>0.84</v>
      </c>
      <c r="G42" s="387" t="s">
        <v>247</v>
      </c>
      <c r="H42" s="388"/>
      <c r="J42" s="57"/>
    </row>
    <row r="43" spans="1:10" ht="46.95" customHeight="1" x14ac:dyDescent="0.3">
      <c r="A43" s="314" t="s">
        <v>296</v>
      </c>
      <c r="B43" s="344">
        <f>(G71+G178)/1000</f>
        <v>18.902000000000001</v>
      </c>
      <c r="C43" s="387" t="s">
        <v>283</v>
      </c>
      <c r="D43" s="388"/>
      <c r="E43" s="314" t="s">
        <v>297</v>
      </c>
      <c r="F43" s="344">
        <f>(H71+H178)/1000</f>
        <v>-5.5910000000000002</v>
      </c>
      <c r="G43" s="387" t="s">
        <v>267</v>
      </c>
      <c r="H43" s="388"/>
      <c r="J43" s="57"/>
    </row>
    <row r="44" spans="1:10" ht="30" customHeight="1" x14ac:dyDescent="0.3">
      <c r="A44" s="314" t="s">
        <v>299</v>
      </c>
      <c r="B44" s="345">
        <f>G74/1000</f>
        <v>-4.431</v>
      </c>
      <c r="C44" s="387" t="s">
        <v>249</v>
      </c>
      <c r="D44" s="388"/>
      <c r="E44" s="314" t="s">
        <v>300</v>
      </c>
      <c r="F44" s="345">
        <f>H74/1000</f>
        <v>2.431</v>
      </c>
      <c r="G44" s="387" t="s">
        <v>288</v>
      </c>
      <c r="H44" s="388"/>
      <c r="J44" s="57"/>
    </row>
    <row r="45" spans="1:10" ht="42" customHeight="1" thickBot="1" x14ac:dyDescent="0.35">
      <c r="A45" s="315" t="s">
        <v>298</v>
      </c>
      <c r="B45" s="346">
        <f>G77/1000</f>
        <v>-2.1000000000000001E-2</v>
      </c>
      <c r="C45" s="465" t="s">
        <v>279</v>
      </c>
      <c r="D45" s="466"/>
      <c r="E45" s="315" t="s">
        <v>298</v>
      </c>
      <c r="F45" s="346">
        <f>H77/1000</f>
        <v>-7.6790000000000003</v>
      </c>
      <c r="G45" s="465" t="s">
        <v>250</v>
      </c>
      <c r="H45" s="466"/>
      <c r="J45" s="57"/>
    </row>
    <row r="46" spans="1:10" ht="22.5" customHeight="1" thickBot="1" x14ac:dyDescent="0.35">
      <c r="A46" s="257"/>
      <c r="B46" s="312"/>
      <c r="C46" s="257"/>
      <c r="D46" s="257"/>
      <c r="E46" s="257"/>
      <c r="F46" s="257"/>
      <c r="G46" s="257"/>
      <c r="H46" s="257"/>
      <c r="J46" s="57"/>
    </row>
    <row r="47" spans="1:10" x14ac:dyDescent="0.3">
      <c r="A47" s="358"/>
      <c r="B47" s="358"/>
      <c r="C47" s="358"/>
      <c r="D47" s="358"/>
      <c r="E47" s="358"/>
      <c r="F47" s="358"/>
      <c r="G47" s="358"/>
      <c r="H47" s="358"/>
    </row>
    <row r="48" spans="1:10" s="39" customFormat="1" x14ac:dyDescent="0.3">
      <c r="A48" s="38"/>
      <c r="B48" s="38"/>
      <c r="C48" s="38"/>
      <c r="D48" s="38"/>
      <c r="E48" s="38"/>
    </row>
    <row r="49" spans="1:8" ht="15" thickBot="1" x14ac:dyDescent="0.35">
      <c r="A49" s="366" t="s">
        <v>76</v>
      </c>
      <c r="B49" s="366"/>
      <c r="C49" s="366"/>
      <c r="D49" s="366"/>
      <c r="E49" s="366"/>
      <c r="F49" s="366"/>
      <c r="G49" s="366"/>
      <c r="H49" s="366"/>
    </row>
    <row r="50" spans="1:8" ht="15" thickBot="1" x14ac:dyDescent="0.35">
      <c r="A50" s="53"/>
      <c r="B50" s="55"/>
      <c r="C50" s="55"/>
      <c r="D50" s="56"/>
      <c r="E50" s="56"/>
      <c r="F50" s="60"/>
      <c r="G50" s="355" t="s">
        <v>4</v>
      </c>
      <c r="H50" s="356"/>
    </row>
    <row r="51" spans="1:8" ht="31.5" customHeight="1" x14ac:dyDescent="0.3">
      <c r="A51" s="197" t="s">
        <v>35</v>
      </c>
      <c r="B51" s="141" t="s">
        <v>183</v>
      </c>
      <c r="C51" s="141" t="s">
        <v>179</v>
      </c>
      <c r="D51" s="142" t="s">
        <v>189</v>
      </c>
      <c r="E51" s="141" t="s">
        <v>184</v>
      </c>
      <c r="F51" s="142" t="s">
        <v>185</v>
      </c>
      <c r="G51" s="89" t="s">
        <v>190</v>
      </c>
      <c r="H51" s="143" t="s">
        <v>191</v>
      </c>
    </row>
    <row r="52" spans="1:8" x14ac:dyDescent="0.3">
      <c r="A52" s="198" t="str">
        <f t="shared" ref="A52:G52" si="1">A20</f>
        <v>Alaptevékenység közhasznú bevételei</v>
      </c>
      <c r="B52" s="199">
        <f t="shared" si="1"/>
        <v>428744.47600000002</v>
      </c>
      <c r="C52" s="199">
        <f t="shared" si="1"/>
        <v>398623</v>
      </c>
      <c r="D52" s="199">
        <f t="shared" si="1"/>
        <v>419124.60161999997</v>
      </c>
      <c r="E52" s="199">
        <f t="shared" si="1"/>
        <v>507066.76399999997</v>
      </c>
      <c r="F52" s="199">
        <f t="shared" si="1"/>
        <v>552140</v>
      </c>
      <c r="G52" s="200">
        <f t="shared" si="1"/>
        <v>108443.76399999997</v>
      </c>
      <c r="H52" s="181">
        <f>Táblázat4[[#This Row],[2024 terv]]-Táblázat4[[#This Row],[2023 várható]]</f>
        <v>45073.236000000034</v>
      </c>
    </row>
    <row r="53" spans="1:8" x14ac:dyDescent="0.3">
      <c r="A53" s="67" t="str">
        <f t="shared" ref="A53:G53" si="2">A24</f>
        <v>Alaptevékenység közhasznú ráfordításai</v>
      </c>
      <c r="B53" s="199">
        <f t="shared" si="2"/>
        <v>380972.81199999998</v>
      </c>
      <c r="C53" s="199">
        <f t="shared" si="2"/>
        <v>396202</v>
      </c>
      <c r="D53" s="199">
        <f t="shared" si="2"/>
        <v>345069.20147999993</v>
      </c>
      <c r="E53" s="199">
        <f t="shared" si="2"/>
        <v>452963.03372000001</v>
      </c>
      <c r="F53" s="199">
        <f t="shared" si="2"/>
        <v>524081.75884999998</v>
      </c>
      <c r="G53" s="200">
        <f t="shared" si="2"/>
        <v>56761.033720000007</v>
      </c>
      <c r="H53" s="181">
        <f>Táblázat4[[#This Row],[2024 terv]]-Táblázat4[[#This Row],[2023 várható]]</f>
        <v>71118.725129999977</v>
      </c>
    </row>
    <row r="54" spans="1:8" ht="15" thickBot="1" x14ac:dyDescent="0.35">
      <c r="A54" s="201" t="str">
        <f t="shared" ref="A54:G54" si="3">A28</f>
        <v>Alaptevékenység közhasznú eredménye</v>
      </c>
      <c r="B54" s="202">
        <f t="shared" si="3"/>
        <v>47771.664000000048</v>
      </c>
      <c r="C54" s="202">
        <f t="shared" si="3"/>
        <v>2421</v>
      </c>
      <c r="D54" s="202">
        <f t="shared" si="3"/>
        <v>74055.400140000042</v>
      </c>
      <c r="E54" s="202">
        <f t="shared" si="3"/>
        <v>54103.73027999996</v>
      </c>
      <c r="F54" s="202">
        <f t="shared" si="3"/>
        <v>28058.241150000016</v>
      </c>
      <c r="G54" s="203">
        <f t="shared" si="3"/>
        <v>51682.73027999996</v>
      </c>
      <c r="H54" s="183">
        <f>Táblázat4[[#This Row],[2024 terv]]-Táblázat4[[#This Row],[2023 várható]]</f>
        <v>-26045.489129999944</v>
      </c>
    </row>
    <row r="55" spans="1:8" x14ac:dyDescent="0.3">
      <c r="A55" s="98"/>
      <c r="B55" s="31"/>
      <c r="C55" s="31"/>
      <c r="D55" s="31"/>
      <c r="E55" s="31"/>
      <c r="F55" s="31"/>
      <c r="G55" s="209" t="s">
        <v>142</v>
      </c>
      <c r="H55" s="31"/>
    </row>
    <row r="56" spans="1:8" ht="34.5" customHeight="1" thickBot="1" x14ac:dyDescent="0.35">
      <c r="A56" s="204" t="s">
        <v>70</v>
      </c>
      <c r="B56" s="141" t="s">
        <v>183</v>
      </c>
      <c r="C56" s="141" t="s">
        <v>179</v>
      </c>
      <c r="D56" s="142" t="s">
        <v>189</v>
      </c>
      <c r="E56" s="141" t="s">
        <v>184</v>
      </c>
      <c r="F56" s="142" t="s">
        <v>185</v>
      </c>
      <c r="G56" s="89" t="s">
        <v>190</v>
      </c>
      <c r="H56" s="143" t="s">
        <v>191</v>
      </c>
    </row>
    <row r="57" spans="1:8" x14ac:dyDescent="0.3">
      <c r="A57" s="77" t="s">
        <v>71</v>
      </c>
      <c r="B57" s="181">
        <f>'Kimutatás adatok'!C20</f>
        <v>69431.392999999996</v>
      </c>
      <c r="C57" s="181">
        <f>'Kimutatás adatok'!D20</f>
        <v>51225</v>
      </c>
      <c r="D57" s="181">
        <f>'Kimutatás adatok'!E20</f>
        <v>54180.316749999984</v>
      </c>
      <c r="E57" s="181">
        <f>'Kimutatás adatok'!F20</f>
        <v>75468.399999999994</v>
      </c>
      <c r="F57" s="181">
        <f>'Kimutatás adatok'!G20</f>
        <v>77648</v>
      </c>
      <c r="G57" s="84">
        <f t="shared" ref="G57:G77" si="4">E57-C57</f>
        <v>24243.399999999994</v>
      </c>
      <c r="H57" s="181">
        <f>Táblázat5[[#This Row],[2024 terv]]-Táblázat5[[#This Row],[2023 várható]]</f>
        <v>2179.6000000000058</v>
      </c>
    </row>
    <row r="58" spans="1:8" x14ac:dyDescent="0.3">
      <c r="A58" s="77" t="s">
        <v>72</v>
      </c>
      <c r="B58" s="181">
        <f>'Kimutatás adatok'!C21</f>
        <v>131653.58100000001</v>
      </c>
      <c r="C58" s="181">
        <f>'Kimutatás adatok'!D21</f>
        <v>135795</v>
      </c>
      <c r="D58" s="181">
        <f>'Kimutatás adatok'!E21</f>
        <v>98052.011829999989</v>
      </c>
      <c r="E58" s="181">
        <f>'Kimutatás adatok'!F21</f>
        <v>137662.03372000001</v>
      </c>
      <c r="F58" s="181">
        <f>'Kimutatás adatok'!G21</f>
        <v>164382.75884999998</v>
      </c>
      <c r="G58" s="84">
        <f t="shared" si="4"/>
        <v>1867.0337200000067</v>
      </c>
      <c r="H58" s="181">
        <f>Táblázat5[[#This Row],[2024 terv]]-Táblázat5[[#This Row],[2023 várható]]</f>
        <v>26720.725129999977</v>
      </c>
    </row>
    <row r="59" spans="1:8" x14ac:dyDescent="0.3">
      <c r="A59" s="141" t="s">
        <v>73</v>
      </c>
      <c r="B59" s="193">
        <f t="shared" ref="B59:F59" si="5">B57-B58</f>
        <v>-62222.188000000009</v>
      </c>
      <c r="C59" s="193">
        <f t="shared" si="5"/>
        <v>-84570</v>
      </c>
      <c r="D59" s="193">
        <f t="shared" si="5"/>
        <v>-43871.695080000005</v>
      </c>
      <c r="E59" s="193">
        <f t="shared" si="5"/>
        <v>-62193.633720000013</v>
      </c>
      <c r="F59" s="193">
        <f t="shared" si="5"/>
        <v>-86734.758849999984</v>
      </c>
      <c r="G59" s="195">
        <f t="shared" si="4"/>
        <v>22376.366279999987</v>
      </c>
      <c r="H59" s="193">
        <f>Táblázat5[[#This Row],[2024 terv]]-Táblázat5[[#This Row],[2023 várható]]</f>
        <v>-24541.125129999971</v>
      </c>
    </row>
    <row r="60" spans="1:8" x14ac:dyDescent="0.3">
      <c r="A60" s="77" t="str">
        <f>'Kimutatás adatok'!B24</f>
        <v>Közhasznú tanfolyamok bevétele</v>
      </c>
      <c r="B60" s="181">
        <f>'Kimutatás adatok'!C24</f>
        <v>122095.49099999999</v>
      </c>
      <c r="C60" s="181">
        <f>'Kimutatás adatok'!D24</f>
        <v>113533</v>
      </c>
      <c r="D60" s="181">
        <f>'Kimutatás adatok'!E24</f>
        <v>85970.522999999986</v>
      </c>
      <c r="E60" s="181">
        <f>'Kimutatás adatok'!F24</f>
        <v>114538.364</v>
      </c>
      <c r="F60" s="181">
        <f>'Kimutatás adatok'!G24</f>
        <v>140996</v>
      </c>
      <c r="G60" s="84">
        <f t="shared" si="4"/>
        <v>1005.3640000000014</v>
      </c>
      <c r="H60" s="181">
        <f>Táblázat5[[#This Row],[2024 terv]]-Táblázat5[[#This Row],[2023 várható]]</f>
        <v>26457.635999999999</v>
      </c>
    </row>
    <row r="61" spans="1:8" x14ac:dyDescent="0.3">
      <c r="A61" s="77" t="str">
        <f>'Kimutatás adatok'!B25</f>
        <v>Közhasznú tanfolyamok ráfordítása</v>
      </c>
      <c r="B61" s="181">
        <f>'Kimutatás adatok'!C25</f>
        <v>64152.161999999997</v>
      </c>
      <c r="C61" s="181">
        <f>'Kimutatás adatok'!D25</f>
        <v>68632</v>
      </c>
      <c r="D61" s="181">
        <f>'Kimutatás adatok'!E25</f>
        <v>43257.187890000001</v>
      </c>
      <c r="E61" s="181">
        <f>'Kimutatás adatok'!F25</f>
        <v>58887</v>
      </c>
      <c r="F61" s="181">
        <f>'Kimutatás adatok'!G25</f>
        <v>78384</v>
      </c>
      <c r="G61" s="84">
        <f t="shared" si="4"/>
        <v>-9745</v>
      </c>
      <c r="H61" s="181">
        <f>Táblázat5[[#This Row],[2024 terv]]-Táblázat5[[#This Row],[2023 várható]]</f>
        <v>19497</v>
      </c>
    </row>
    <row r="62" spans="1:8" x14ac:dyDescent="0.3">
      <c r="A62" s="141" t="str">
        <f>'Kimutatás adatok'!B26</f>
        <v>Közhasznú tanfolyamok eredménye</v>
      </c>
      <c r="B62" s="193">
        <f t="shared" ref="B62:F62" si="6">B60-B61</f>
        <v>57943.328999999998</v>
      </c>
      <c r="C62" s="193">
        <f t="shared" si="6"/>
        <v>44901</v>
      </c>
      <c r="D62" s="193">
        <f t="shared" si="6"/>
        <v>42713.335109999985</v>
      </c>
      <c r="E62" s="193">
        <f t="shared" si="6"/>
        <v>55651.364000000001</v>
      </c>
      <c r="F62" s="193">
        <f t="shared" si="6"/>
        <v>62612</v>
      </c>
      <c r="G62" s="195">
        <f t="shared" si="4"/>
        <v>10750.364000000001</v>
      </c>
      <c r="H62" s="193">
        <f>Táblázat5[[#This Row],[2024 terv]]-Táblázat5[[#This Row],[2023 várható]]</f>
        <v>6960.6359999999986</v>
      </c>
    </row>
    <row r="63" spans="1:8" x14ac:dyDescent="0.3">
      <c r="A63" s="77" t="str">
        <f>'Kimutatás adatok'!B27</f>
        <v>Közhasznú jegyzetek bevétele</v>
      </c>
      <c r="B63" s="181">
        <f>'Kimutatás adatok'!C27</f>
        <v>34978.574999999997</v>
      </c>
      <c r="C63" s="181">
        <f>'Kimutatás adatok'!D27</f>
        <v>16035</v>
      </c>
      <c r="D63" s="181">
        <f>'Kimutatás adatok'!E27</f>
        <v>20152.381000000001</v>
      </c>
      <c r="E63" s="181">
        <f>'Kimutatás adatok'!F27</f>
        <v>23160</v>
      </c>
      <c r="F63" s="181">
        <f>'Kimutatás adatok'!G27</f>
        <v>23170</v>
      </c>
      <c r="G63" s="84">
        <f t="shared" si="4"/>
        <v>7125</v>
      </c>
      <c r="H63" s="181">
        <f>Táblázat5[[#This Row],[2024 terv]]-Táblázat5[[#This Row],[2023 várható]]</f>
        <v>10</v>
      </c>
    </row>
    <row r="64" spans="1:8" x14ac:dyDescent="0.3">
      <c r="A64" s="77" t="str">
        <f>'Kimutatás adatok'!B28</f>
        <v>Közhasznú jegyzetek ráfordítása</v>
      </c>
      <c r="B64" s="181">
        <f>'Kimutatás adatok'!C28</f>
        <v>14020.552</v>
      </c>
      <c r="C64" s="181">
        <f>'Kimutatás adatok'!D28</f>
        <v>4515</v>
      </c>
      <c r="D64" s="181">
        <f>'Kimutatás adatok'!E28</f>
        <v>4595.07</v>
      </c>
      <c r="E64" s="181">
        <f>'Kimutatás adatok'!F28</f>
        <v>6000</v>
      </c>
      <c r="F64" s="181">
        <f>'Kimutatás adatok'!G28</f>
        <v>6000</v>
      </c>
      <c r="G64" s="84">
        <f t="shared" si="4"/>
        <v>1485</v>
      </c>
      <c r="H64" s="181">
        <f>Táblázat5[[#This Row],[2024 terv]]-Táblázat5[[#This Row],[2023 várható]]</f>
        <v>0</v>
      </c>
    </row>
    <row r="65" spans="1:8" x14ac:dyDescent="0.3">
      <c r="A65" s="141" t="str">
        <f>'Kimutatás adatok'!B29</f>
        <v>Közhasznú jegyzetek eredménye</v>
      </c>
      <c r="B65" s="193">
        <f>B63-B64</f>
        <v>20958.022999999997</v>
      </c>
      <c r="C65" s="193">
        <f t="shared" ref="C65:F65" si="7">C63-C64</f>
        <v>11520</v>
      </c>
      <c r="D65" s="193">
        <f t="shared" si="7"/>
        <v>15557.311000000002</v>
      </c>
      <c r="E65" s="193">
        <f t="shared" si="7"/>
        <v>17160</v>
      </c>
      <c r="F65" s="193">
        <f t="shared" si="7"/>
        <v>17170</v>
      </c>
      <c r="G65" s="195">
        <f t="shared" si="4"/>
        <v>5640</v>
      </c>
      <c r="H65" s="193">
        <f>Táblázat5[[#This Row],[2024 terv]]-Táblázat5[[#This Row],[2023 várható]]</f>
        <v>10</v>
      </c>
    </row>
    <row r="66" spans="1:8" x14ac:dyDescent="0.3">
      <c r="A66" s="77" t="str">
        <f>'Kimutatás adatok'!B30</f>
        <v>Közhasznú szakértői munkák bevétele</v>
      </c>
      <c r="B66" s="181">
        <f>'Kimutatás adatok'!C30</f>
        <v>11880</v>
      </c>
      <c r="C66" s="181">
        <f>'Kimutatás adatok'!D30</f>
        <v>12280</v>
      </c>
      <c r="D66" s="181">
        <f>'Kimutatás adatok'!E30</f>
        <v>6359</v>
      </c>
      <c r="E66" s="181">
        <f>'Kimutatás adatok'!F30</f>
        <v>13280</v>
      </c>
      <c r="F66" s="181">
        <f>'Kimutatás adatok'!G30</f>
        <v>15520</v>
      </c>
      <c r="G66" s="84">
        <f t="shared" si="4"/>
        <v>1000</v>
      </c>
      <c r="H66" s="181">
        <f>Táblázat5[[#This Row],[2024 terv]]-Táblázat5[[#This Row],[2023 várható]]</f>
        <v>2240</v>
      </c>
    </row>
    <row r="67" spans="1:8" x14ac:dyDescent="0.3">
      <c r="A67" s="77" t="str">
        <f>'Kimutatás adatok'!B31</f>
        <v>Közhasznú szakértői munkák ráfordítása</v>
      </c>
      <c r="B67" s="181">
        <f>'Kimutatás adatok'!C31</f>
        <v>9183.5460000000003</v>
      </c>
      <c r="C67" s="181">
        <f>'Kimutatás adatok'!D31</f>
        <v>10210</v>
      </c>
      <c r="D67" s="181">
        <f>'Kimutatás adatok'!E31</f>
        <v>4950</v>
      </c>
      <c r="E67" s="181">
        <f>'Kimutatás adatok'!F31</f>
        <v>11720</v>
      </c>
      <c r="F67" s="181">
        <f>'Kimutatás adatok'!G31</f>
        <v>13120</v>
      </c>
      <c r="G67" s="84">
        <f t="shared" si="4"/>
        <v>1510</v>
      </c>
      <c r="H67" s="181">
        <f>Táblázat5[[#This Row],[2024 terv]]-Táblázat5[[#This Row],[2023 várható]]</f>
        <v>1400</v>
      </c>
    </row>
    <row r="68" spans="1:8" x14ac:dyDescent="0.3">
      <c r="A68" s="141" t="str">
        <f>'Kimutatás adatok'!B32</f>
        <v>Közhasznú szakértői munkák egyenlege</v>
      </c>
      <c r="B68" s="193">
        <f>B66-B67</f>
        <v>2696.4539999999997</v>
      </c>
      <c r="C68" s="193">
        <f t="shared" ref="C68:F68" si="8">C66-C67</f>
        <v>2070</v>
      </c>
      <c r="D68" s="193">
        <f t="shared" si="8"/>
        <v>1409</v>
      </c>
      <c r="E68" s="193">
        <f t="shared" si="8"/>
        <v>1560</v>
      </c>
      <c r="F68" s="193">
        <f t="shared" si="8"/>
        <v>2400</v>
      </c>
      <c r="G68" s="195">
        <f t="shared" si="4"/>
        <v>-510</v>
      </c>
      <c r="H68" s="193">
        <f>Táblázat5[[#This Row],[2024 terv]]-Táblázat5[[#This Row],[2023 várható]]</f>
        <v>840</v>
      </c>
    </row>
    <row r="69" spans="1:8" x14ac:dyDescent="0.3">
      <c r="A69" s="77" t="str">
        <f>'Kimutatás adatok'!B33</f>
        <v>Közhasznú rendezvények bevétele</v>
      </c>
      <c r="B69" s="181">
        <f>'Kimutatás adatok'!C33</f>
        <v>182605.924</v>
      </c>
      <c r="C69" s="181">
        <f>'Kimutatás adatok'!D33</f>
        <v>198950</v>
      </c>
      <c r="D69" s="181">
        <f>'Kimutatás adatok'!E33</f>
        <v>245590.14087</v>
      </c>
      <c r="E69" s="181">
        <f>'Kimutatás adatok'!F33</f>
        <v>273330</v>
      </c>
      <c r="F69" s="181">
        <f>'Kimutatás adatok'!G33</f>
        <v>292306</v>
      </c>
      <c r="G69" s="84">
        <f t="shared" si="4"/>
        <v>74380</v>
      </c>
      <c r="H69" s="181">
        <f>Táblázat5[[#This Row],[2024 terv]]-Táblázat5[[#This Row],[2023 várható]]</f>
        <v>18976</v>
      </c>
    </row>
    <row r="70" spans="1:8" x14ac:dyDescent="0.3">
      <c r="A70" s="77" t="str">
        <f>'Kimutatás adatok'!B34</f>
        <v>Közhasznú rendezvények ráfordítása</v>
      </c>
      <c r="B70" s="181">
        <f>'Kimutatás adatok'!C34</f>
        <v>138161.96100000001</v>
      </c>
      <c r="C70" s="181">
        <f>'Kimutatás adatok'!D34</f>
        <v>155850</v>
      </c>
      <c r="D70" s="181">
        <f>'Kimutatás adatok'!E34</f>
        <v>177566.77176</v>
      </c>
      <c r="E70" s="181">
        <f>'Kimutatás adatok'!F34</f>
        <v>212352</v>
      </c>
      <c r="F70" s="181">
        <f>'Kimutatás adatok'!G34</f>
        <v>235395</v>
      </c>
      <c r="G70" s="84">
        <f t="shared" si="4"/>
        <v>56502</v>
      </c>
      <c r="H70" s="181">
        <f>Táblázat5[[#This Row],[2024 terv]]-Táblázat5[[#This Row],[2023 várható]]</f>
        <v>23043</v>
      </c>
    </row>
    <row r="71" spans="1:8" x14ac:dyDescent="0.3">
      <c r="A71" s="141" t="str">
        <f>'Kimutatás adatok'!B35</f>
        <v>Közhasznú rendezvények eredménye</v>
      </c>
      <c r="B71" s="193">
        <f>B69-B70</f>
        <v>44443.962999999989</v>
      </c>
      <c r="C71" s="193">
        <f t="shared" ref="C71:F71" si="9">C69-C70</f>
        <v>43100</v>
      </c>
      <c r="D71" s="193">
        <f t="shared" si="9"/>
        <v>68023.36911</v>
      </c>
      <c r="E71" s="193">
        <f t="shared" si="9"/>
        <v>60978</v>
      </c>
      <c r="F71" s="193">
        <f t="shared" si="9"/>
        <v>56911</v>
      </c>
      <c r="G71" s="195">
        <f t="shared" si="4"/>
        <v>17878</v>
      </c>
      <c r="H71" s="193">
        <f>Táblázat5[[#This Row],[2024 terv]]-Táblázat5[[#This Row],[2023 várható]]</f>
        <v>-4067</v>
      </c>
    </row>
    <row r="72" spans="1:8" x14ac:dyDescent="0.3">
      <c r="A72" s="77" t="str">
        <f>'Kimutatás adatok'!B36</f>
        <v>Elektrotechnika bevétele</v>
      </c>
      <c r="B72" s="181">
        <f>'Kimutatás adatok'!C36</f>
        <v>502.5</v>
      </c>
      <c r="C72" s="181">
        <f>'Kimutatás adatok'!D36</f>
        <v>500</v>
      </c>
      <c r="D72" s="181">
        <f>'Kimutatás adatok'!E36</f>
        <v>201.2</v>
      </c>
      <c r="E72" s="181">
        <f>'Kimutatás adatok'!F36</f>
        <v>601</v>
      </c>
      <c r="F72" s="181">
        <f>'Kimutatás adatok'!G36</f>
        <v>2500</v>
      </c>
      <c r="G72" s="84">
        <f t="shared" si="4"/>
        <v>101</v>
      </c>
      <c r="H72" s="181">
        <f>Táblázat5[[#This Row],[2024 terv]]-Táblázat5[[#This Row],[2023 várható]]</f>
        <v>1899</v>
      </c>
    </row>
    <row r="73" spans="1:8" x14ac:dyDescent="0.3">
      <c r="A73" s="77" t="str">
        <f>'Kimutatás adatok'!B37</f>
        <v>Elektrotechnika ráfordítása</v>
      </c>
      <c r="B73" s="181">
        <f>'Kimutatás adatok'!C37</f>
        <v>18323</v>
      </c>
      <c r="C73" s="181">
        <f>'Kimutatás adatok'!D37</f>
        <v>17000</v>
      </c>
      <c r="D73" s="181">
        <f>'Kimutatás adatok'!E37</f>
        <v>11968.512000000001</v>
      </c>
      <c r="E73" s="181">
        <f>'Kimutatás adatok'!F37</f>
        <v>21532</v>
      </c>
      <c r="F73" s="181">
        <f>'Kimutatás adatok'!G37</f>
        <v>21000</v>
      </c>
      <c r="G73" s="84">
        <f t="shared" si="4"/>
        <v>4532</v>
      </c>
      <c r="H73" s="181">
        <f>Táblázat5[[#This Row],[2024 terv]]-Táblázat5[[#This Row],[2023 várható]]</f>
        <v>-532</v>
      </c>
    </row>
    <row r="74" spans="1:8" x14ac:dyDescent="0.3">
      <c r="A74" s="141" t="str">
        <f>'Kimutatás adatok'!B38</f>
        <v>Elektrotechnika egyenlege</v>
      </c>
      <c r="B74" s="193">
        <f>B72-B73</f>
        <v>-17820.5</v>
      </c>
      <c r="C74" s="193">
        <f t="shared" ref="C74:F74" si="10">C72-C73</f>
        <v>-16500</v>
      </c>
      <c r="D74" s="193">
        <f t="shared" si="10"/>
        <v>-11767.312</v>
      </c>
      <c r="E74" s="193">
        <f t="shared" si="10"/>
        <v>-20931</v>
      </c>
      <c r="F74" s="193">
        <f t="shared" si="10"/>
        <v>-18500</v>
      </c>
      <c r="G74" s="195">
        <f t="shared" si="4"/>
        <v>-4431</v>
      </c>
      <c r="H74" s="193">
        <f>Táblázat5[[#This Row],[2024 terv]]-Táblázat5[[#This Row],[2023 várható]]</f>
        <v>2431</v>
      </c>
    </row>
    <row r="75" spans="1:8" x14ac:dyDescent="0.3">
      <c r="A75" s="77" t="str">
        <f>'Kimutatás adatok'!B39</f>
        <v>Közhasznú weboldalak bevétele</v>
      </c>
      <c r="B75" s="181">
        <f>'Kimutatás adatok'!C39</f>
        <v>7250.5929999999998</v>
      </c>
      <c r="C75" s="181">
        <f>'Kimutatás adatok'!D39</f>
        <v>6100</v>
      </c>
      <c r="D75" s="181">
        <f>'Kimutatás adatok'!E39</f>
        <v>6671.04</v>
      </c>
      <c r="E75" s="181">
        <f>'Kimutatás adatok'!F39</f>
        <v>6689</v>
      </c>
      <c r="F75" s="181">
        <f>'Kimutatás adatok'!G39</f>
        <v>0</v>
      </c>
      <c r="G75" s="84">
        <f t="shared" si="4"/>
        <v>589</v>
      </c>
      <c r="H75" s="181">
        <f>Táblázat5[[#This Row],[2024 terv]]-Táblázat5[[#This Row],[2023 várható]]</f>
        <v>-6689</v>
      </c>
    </row>
    <row r="76" spans="1:8" x14ac:dyDescent="0.3">
      <c r="A76" s="77" t="str">
        <f>'Kimutatás adatok'!B40</f>
        <v>Közhasznú weboldalak ráfordítása</v>
      </c>
      <c r="B76" s="181">
        <f>'Kimutatás adatok'!C40</f>
        <v>5478.01</v>
      </c>
      <c r="C76" s="181">
        <f>'Kimutatás adatok'!D40</f>
        <v>4200</v>
      </c>
      <c r="D76" s="181">
        <f>'Kimutatás adatok'!E40</f>
        <v>4679.6480000000001</v>
      </c>
      <c r="E76" s="181">
        <f>'Kimutatás adatok'!F40</f>
        <v>4810</v>
      </c>
      <c r="F76" s="181">
        <f>'Kimutatás adatok'!G40</f>
        <v>5800</v>
      </c>
      <c r="G76" s="84">
        <f t="shared" si="4"/>
        <v>610</v>
      </c>
      <c r="H76" s="181">
        <f>Táblázat5[[#This Row],[2024 terv]]-Táblázat5[[#This Row],[2023 várható]]</f>
        <v>990</v>
      </c>
    </row>
    <row r="77" spans="1:8" x14ac:dyDescent="0.3">
      <c r="A77" s="141" t="str">
        <f>'Kimutatás adatok'!B41</f>
        <v>Közhasznú weboldalak eredménye</v>
      </c>
      <c r="B77" s="193">
        <f>B75-B76</f>
        <v>1772.5829999999996</v>
      </c>
      <c r="C77" s="193">
        <f t="shared" ref="C77:F77" si="11">C75-C76</f>
        <v>1900</v>
      </c>
      <c r="D77" s="193">
        <f t="shared" si="11"/>
        <v>1991.3919999999998</v>
      </c>
      <c r="E77" s="193">
        <f t="shared" si="11"/>
        <v>1879</v>
      </c>
      <c r="F77" s="193">
        <f t="shared" si="11"/>
        <v>-5800</v>
      </c>
      <c r="G77" s="195">
        <f t="shared" si="4"/>
        <v>-21</v>
      </c>
      <c r="H77" s="193">
        <f>Táblázat5[[#This Row],[2024 terv]]-Táblázat5[[#This Row],[2023 várható]]</f>
        <v>-7679</v>
      </c>
    </row>
    <row r="78" spans="1:8" x14ac:dyDescent="0.3">
      <c r="B78" s="29"/>
      <c r="C78" s="29"/>
      <c r="D78" s="29"/>
      <c r="E78" s="29"/>
      <c r="F78" s="29"/>
      <c r="G78" s="31"/>
      <c r="H78" s="31"/>
    </row>
    <row r="79" spans="1:8" x14ac:dyDescent="0.3">
      <c r="B79" s="29"/>
      <c r="C79" s="29"/>
      <c r="D79" s="29"/>
      <c r="E79" s="29"/>
      <c r="F79" s="29"/>
      <c r="G79" s="31"/>
      <c r="H79" s="31"/>
    </row>
    <row r="80" spans="1:8" x14ac:dyDescent="0.3">
      <c r="B80" s="29"/>
      <c r="C80" s="29"/>
      <c r="D80" s="29"/>
      <c r="E80" s="29"/>
      <c r="F80" s="29"/>
      <c r="G80" s="31"/>
      <c r="H80" s="31"/>
    </row>
    <row r="81" spans="1:11" x14ac:dyDescent="0.3">
      <c r="B81" s="29"/>
      <c r="C81" s="29"/>
      <c r="D81" s="29"/>
      <c r="E81" s="29"/>
      <c r="F81" s="29"/>
      <c r="G81" s="31"/>
      <c r="H81" s="31"/>
    </row>
    <row r="82" spans="1:11" x14ac:dyDescent="0.3">
      <c r="B82" s="29"/>
      <c r="C82" s="29"/>
      <c r="D82" s="29"/>
      <c r="E82" s="29"/>
      <c r="F82" s="29"/>
      <c r="G82" s="31"/>
      <c r="H82" s="31"/>
    </row>
    <row r="83" spans="1:11" x14ac:dyDescent="0.3">
      <c r="B83" s="29"/>
      <c r="C83" s="29"/>
      <c r="D83" s="29"/>
      <c r="E83" s="29"/>
      <c r="F83" s="29"/>
      <c r="G83" s="31"/>
      <c r="H83" s="31"/>
    </row>
    <row r="84" spans="1:11" x14ac:dyDescent="0.3">
      <c r="B84" s="29"/>
      <c r="C84" s="29"/>
      <c r="D84" s="29"/>
      <c r="E84" s="29"/>
      <c r="F84" s="29"/>
      <c r="G84" s="31"/>
      <c r="H84" s="31"/>
    </row>
    <row r="85" spans="1:11" x14ac:dyDescent="0.3">
      <c r="B85" s="29"/>
      <c r="C85" s="29"/>
      <c r="D85" s="29"/>
      <c r="E85" s="29"/>
      <c r="F85" s="29"/>
      <c r="G85" s="31"/>
      <c r="H85" s="31"/>
    </row>
    <row r="86" spans="1:11" x14ac:dyDescent="0.3">
      <c r="B86" s="29"/>
      <c r="C86" s="29"/>
      <c r="D86" s="29"/>
      <c r="E86" s="29"/>
      <c r="F86" s="29"/>
      <c r="G86" s="31"/>
      <c r="H86" s="31"/>
    </row>
    <row r="87" spans="1:11" x14ac:dyDescent="0.3">
      <c r="B87" s="29"/>
      <c r="C87" s="29"/>
      <c r="D87" s="29"/>
      <c r="E87" s="29"/>
      <c r="F87" s="29"/>
      <c r="G87" s="31"/>
      <c r="H87" s="31"/>
    </row>
    <row r="88" spans="1:11" x14ac:dyDescent="0.3">
      <c r="B88" s="29"/>
      <c r="C88" s="29"/>
      <c r="D88" s="29"/>
      <c r="E88" s="29"/>
      <c r="F88" s="29"/>
      <c r="G88" s="31"/>
      <c r="H88" s="31"/>
    </row>
    <row r="89" spans="1:11" x14ac:dyDescent="0.3">
      <c r="B89" s="29"/>
      <c r="C89" s="29"/>
      <c r="D89" s="29"/>
      <c r="E89" s="29"/>
      <c r="F89" s="29"/>
      <c r="G89" s="31"/>
      <c r="H89" s="31"/>
    </row>
    <row r="90" spans="1:11" x14ac:dyDescent="0.3">
      <c r="B90" s="29"/>
      <c r="C90" s="29"/>
      <c r="D90" s="29"/>
      <c r="E90" s="29"/>
      <c r="F90" s="29"/>
      <c r="G90" s="31"/>
      <c r="H90" s="31"/>
    </row>
    <row r="91" spans="1:11" x14ac:dyDescent="0.3">
      <c r="B91" s="29"/>
      <c r="C91" s="29"/>
      <c r="D91" s="29"/>
      <c r="E91" s="29"/>
      <c r="F91" s="29"/>
      <c r="G91" s="31"/>
      <c r="H91" s="31"/>
    </row>
    <row r="92" spans="1:11" x14ac:dyDescent="0.3">
      <c r="B92" s="29"/>
      <c r="C92" s="29"/>
      <c r="D92" s="29"/>
      <c r="E92" s="29"/>
      <c r="F92" s="29"/>
      <c r="G92" s="31"/>
      <c r="H92" s="31"/>
      <c r="I92" s="29"/>
      <c r="J92" s="29"/>
      <c r="K92" s="29"/>
    </row>
    <row r="93" spans="1:11" ht="15" thickBot="1" x14ac:dyDescent="0.35">
      <c r="B93" s="29"/>
      <c r="C93" s="29"/>
      <c r="D93" s="29"/>
      <c r="E93" s="29"/>
      <c r="F93" s="29"/>
      <c r="G93" s="31"/>
      <c r="H93" s="31"/>
      <c r="I93" s="32"/>
      <c r="J93" s="32"/>
      <c r="K93" s="32"/>
    </row>
    <row r="94" spans="1:11" ht="15" thickBot="1" x14ac:dyDescent="0.35">
      <c r="A94" s="367" t="s">
        <v>83</v>
      </c>
      <c r="B94" s="368"/>
      <c r="C94" s="368"/>
      <c r="D94" s="368"/>
      <c r="E94" s="368"/>
      <c r="F94" s="368"/>
      <c r="G94" s="368"/>
      <c r="H94" s="369"/>
      <c r="I94" s="29"/>
      <c r="J94" s="29"/>
      <c r="K94" s="29"/>
    </row>
    <row r="95" spans="1:11" s="57" customFormat="1" x14ac:dyDescent="0.3">
      <c r="A95" s="297" t="s">
        <v>200</v>
      </c>
      <c r="B95" s="325">
        <f>E57/1000</f>
        <v>75.468399999999988</v>
      </c>
      <c r="C95" s="299" t="s">
        <v>195</v>
      </c>
      <c r="D95" s="326"/>
      <c r="E95" s="297" t="s">
        <v>186</v>
      </c>
      <c r="F95" s="330">
        <f>F57/1000</f>
        <v>77.647999999999996</v>
      </c>
      <c r="G95" s="299" t="s">
        <v>195</v>
      </c>
      <c r="H95" s="301"/>
      <c r="I95" s="96"/>
    </row>
    <row r="96" spans="1:11" s="57" customFormat="1" ht="18.75" customHeight="1" thickBot="1" x14ac:dyDescent="0.35">
      <c r="A96" s="327" t="s">
        <v>218</v>
      </c>
      <c r="B96" s="328">
        <f>G57/1000</f>
        <v>24.243399999999994</v>
      </c>
      <c r="C96" s="291" t="s">
        <v>195</v>
      </c>
      <c r="D96" s="329"/>
      <c r="E96" s="266" t="s">
        <v>201</v>
      </c>
      <c r="F96" s="324">
        <f>H57/1000</f>
        <v>2.179600000000006</v>
      </c>
      <c r="G96" s="238" t="s">
        <v>195</v>
      </c>
      <c r="H96" s="267"/>
      <c r="I96" s="96"/>
    </row>
    <row r="97" spans="1:9" ht="139.5" customHeight="1" x14ac:dyDescent="0.3">
      <c r="A97" s="378" t="s">
        <v>309</v>
      </c>
      <c r="B97" s="379"/>
      <c r="C97" s="379"/>
      <c r="D97" s="379"/>
      <c r="E97" s="467" t="s">
        <v>308</v>
      </c>
      <c r="F97" s="468"/>
      <c r="G97" s="468"/>
      <c r="H97" s="469"/>
      <c r="I97" s="159"/>
    </row>
    <row r="98" spans="1:9" ht="16.5" customHeight="1" x14ac:dyDescent="0.3">
      <c r="A98" s="381" t="s">
        <v>307</v>
      </c>
      <c r="B98" s="382"/>
      <c r="C98" s="351">
        <v>0.5</v>
      </c>
      <c r="D98" s="351" t="s">
        <v>195</v>
      </c>
      <c r="E98" s="332"/>
      <c r="F98" s="322"/>
      <c r="G98" s="322"/>
      <c r="H98" s="333"/>
      <c r="I98" s="159"/>
    </row>
    <row r="99" spans="1:9" ht="20.25" customHeight="1" x14ac:dyDescent="0.3">
      <c r="A99" s="381" t="s">
        <v>305</v>
      </c>
      <c r="B99" s="382"/>
      <c r="C99" s="320">
        <v>6</v>
      </c>
      <c r="D99" s="320" t="s">
        <v>195</v>
      </c>
      <c r="E99" s="332"/>
      <c r="F99" s="322"/>
      <c r="G99" s="322"/>
      <c r="H99" s="333"/>
      <c r="I99" s="159"/>
    </row>
    <row r="100" spans="1:9" ht="21" customHeight="1" thickBot="1" x14ac:dyDescent="0.35">
      <c r="A100" s="392" t="s">
        <v>306</v>
      </c>
      <c r="B100" s="393"/>
      <c r="C100" s="331">
        <v>17.399999999999999</v>
      </c>
      <c r="D100" s="331" t="s">
        <v>195</v>
      </c>
      <c r="E100" s="394" t="s">
        <v>252</v>
      </c>
      <c r="F100" s="395"/>
      <c r="G100" s="334">
        <v>1.8</v>
      </c>
      <c r="H100" s="335" t="s">
        <v>195</v>
      </c>
      <c r="I100" s="159"/>
    </row>
    <row r="101" spans="1:9" ht="47.25" customHeight="1" thickBot="1" x14ac:dyDescent="0.35">
      <c r="A101" s="319"/>
      <c r="B101" s="320"/>
      <c r="C101" s="320"/>
      <c r="D101" s="320"/>
      <c r="E101" s="322"/>
      <c r="F101" s="322"/>
      <c r="G101" s="322"/>
      <c r="H101" s="323"/>
      <c r="I101" s="159"/>
    </row>
    <row r="102" spans="1:9" ht="16.5" customHeight="1" x14ac:dyDescent="0.3">
      <c r="A102" s="370" t="s">
        <v>84</v>
      </c>
      <c r="B102" s="371"/>
      <c r="C102" s="371"/>
      <c r="D102" s="371"/>
      <c r="E102" s="371"/>
      <c r="F102" s="371"/>
      <c r="G102" s="371"/>
      <c r="H102" s="372"/>
    </row>
    <row r="103" spans="1:9" s="57" customFormat="1" x14ac:dyDescent="0.3">
      <c r="A103" s="261" t="s">
        <v>200</v>
      </c>
      <c r="B103" s="241">
        <f>E58/1000</f>
        <v>137.66203372000001</v>
      </c>
      <c r="C103" s="242" t="s">
        <v>195</v>
      </c>
      <c r="D103" s="248"/>
      <c r="E103" s="240" t="s">
        <v>186</v>
      </c>
      <c r="F103" s="241">
        <f>F58/1000</f>
        <v>164.38275884999999</v>
      </c>
      <c r="G103" s="242" t="s">
        <v>195</v>
      </c>
      <c r="H103" s="262"/>
      <c r="I103" s="96"/>
    </row>
    <row r="104" spans="1:9" s="57" customFormat="1" x14ac:dyDescent="0.3">
      <c r="A104" s="266" t="s">
        <v>218</v>
      </c>
      <c r="B104" s="237">
        <f>G58/1000</f>
        <v>1.8670337200000067</v>
      </c>
      <c r="C104" s="238" t="s">
        <v>195</v>
      </c>
      <c r="D104" s="239"/>
      <c r="E104" s="252" t="s">
        <v>201</v>
      </c>
      <c r="F104" s="237">
        <f>H58/1000</f>
        <v>26.720725129999977</v>
      </c>
      <c r="G104" s="238" t="s">
        <v>195</v>
      </c>
      <c r="H104" s="267"/>
      <c r="I104" s="96"/>
    </row>
    <row r="105" spans="1:9" x14ac:dyDescent="0.3">
      <c r="A105" s="437" t="s">
        <v>207</v>
      </c>
      <c r="B105" s="438"/>
      <c r="C105" s="253"/>
      <c r="D105" s="254"/>
      <c r="E105" s="438" t="s">
        <v>208</v>
      </c>
      <c r="F105" s="438"/>
      <c r="G105" s="438"/>
      <c r="H105" s="470"/>
      <c r="I105" s="151"/>
    </row>
    <row r="106" spans="1:9" ht="58.5" customHeight="1" x14ac:dyDescent="0.3">
      <c r="A106" s="409" t="s">
        <v>210</v>
      </c>
      <c r="B106" s="387"/>
      <c r="C106" s="256">
        <v>1.3</v>
      </c>
      <c r="D106" s="316" t="s">
        <v>195</v>
      </c>
      <c r="E106" s="387" t="s">
        <v>272</v>
      </c>
      <c r="F106" s="387"/>
      <c r="G106" s="255">
        <v>17</v>
      </c>
      <c r="H106" s="268" t="s">
        <v>195</v>
      </c>
      <c r="I106" s="151"/>
    </row>
    <row r="107" spans="1:9" ht="45" customHeight="1" x14ac:dyDescent="0.3">
      <c r="A107" s="409" t="s">
        <v>310</v>
      </c>
      <c r="B107" s="387"/>
      <c r="C107" s="256">
        <v>0.6</v>
      </c>
      <c r="D107" s="316" t="s">
        <v>195</v>
      </c>
      <c r="E107" s="387" t="s">
        <v>304</v>
      </c>
      <c r="F107" s="387"/>
      <c r="G107" s="255">
        <v>4.7</v>
      </c>
      <c r="H107" s="268" t="s">
        <v>195</v>
      </c>
      <c r="I107" s="151"/>
    </row>
    <row r="108" spans="1:9" ht="15" customHeight="1" x14ac:dyDescent="0.3">
      <c r="A108" s="391" t="s">
        <v>280</v>
      </c>
      <c r="B108" s="385"/>
      <c r="C108" s="256">
        <v>3.4</v>
      </c>
      <c r="D108" s="316" t="s">
        <v>195</v>
      </c>
      <c r="E108" s="384" t="s">
        <v>209</v>
      </c>
      <c r="F108" s="385"/>
      <c r="G108" s="385">
        <v>5</v>
      </c>
      <c r="H108" s="268" t="s">
        <v>195</v>
      </c>
      <c r="I108" s="151"/>
    </row>
    <row r="109" spans="1:9" ht="58.2" customHeight="1" x14ac:dyDescent="0.3">
      <c r="A109" s="391" t="s">
        <v>285</v>
      </c>
      <c r="B109" s="385"/>
      <c r="C109" s="256">
        <v>-3.1</v>
      </c>
      <c r="D109" s="316" t="s">
        <v>195</v>
      </c>
      <c r="E109" s="384"/>
      <c r="F109" s="385"/>
      <c r="G109" s="385"/>
      <c r="H109" s="268"/>
      <c r="I109" s="151"/>
    </row>
    <row r="110" spans="1:9" ht="15" customHeight="1" x14ac:dyDescent="0.3">
      <c r="A110" s="391" t="s">
        <v>284</v>
      </c>
      <c r="B110" s="385"/>
      <c r="C110" s="256">
        <v>0.5</v>
      </c>
      <c r="D110" s="316" t="s">
        <v>195</v>
      </c>
      <c r="E110" s="256"/>
      <c r="F110" s="256"/>
      <c r="G110" s="256"/>
      <c r="H110" s="268"/>
      <c r="I110" s="151"/>
    </row>
    <row r="111" spans="1:9" ht="15" thickBot="1" x14ac:dyDescent="0.35">
      <c r="B111" s="29"/>
      <c r="C111" s="29"/>
      <c r="D111" s="29"/>
      <c r="E111" s="29"/>
      <c r="F111" s="29"/>
      <c r="G111" s="31"/>
      <c r="H111" s="31"/>
    </row>
    <row r="112" spans="1:9" x14ac:dyDescent="0.3">
      <c r="A112" s="373" t="s">
        <v>18</v>
      </c>
      <c r="B112" s="374"/>
      <c r="C112" s="374"/>
      <c r="D112" s="374"/>
      <c r="E112" s="374"/>
      <c r="F112" s="374"/>
      <c r="G112" s="374"/>
      <c r="H112" s="375"/>
    </row>
    <row r="113" spans="1:10" s="57" customFormat="1" x14ac:dyDescent="0.3">
      <c r="A113" s="261" t="s">
        <v>200</v>
      </c>
      <c r="B113" s="250">
        <f>E62/1000</f>
        <v>55.651364000000001</v>
      </c>
      <c r="C113" s="242" t="s">
        <v>195</v>
      </c>
      <c r="D113" s="251"/>
      <c r="E113" s="240" t="s">
        <v>186</v>
      </c>
      <c r="F113" s="241">
        <f>F62/1000</f>
        <v>62.612000000000002</v>
      </c>
      <c r="G113" s="242" t="s">
        <v>195</v>
      </c>
      <c r="H113" s="262"/>
      <c r="I113" s="96"/>
    </row>
    <row r="114" spans="1:10" s="57" customFormat="1" x14ac:dyDescent="0.3">
      <c r="A114" s="266" t="s">
        <v>218</v>
      </c>
      <c r="B114" s="237">
        <f>G62/1000</f>
        <v>10.750364000000001</v>
      </c>
      <c r="C114" s="238" t="s">
        <v>195</v>
      </c>
      <c r="D114" s="239"/>
      <c r="E114" s="252" t="s">
        <v>201</v>
      </c>
      <c r="F114" s="237">
        <f>H62/1000</f>
        <v>6.9606359999999983</v>
      </c>
      <c r="G114" s="238" t="s">
        <v>195</v>
      </c>
      <c r="H114" s="267"/>
      <c r="I114" s="96"/>
    </row>
    <row r="115" spans="1:10" x14ac:dyDescent="0.3">
      <c r="A115" s="437" t="s">
        <v>211</v>
      </c>
      <c r="B115" s="438"/>
      <c r="C115" s="438"/>
      <c r="D115" s="438"/>
      <c r="E115" s="456" t="s">
        <v>211</v>
      </c>
      <c r="F115" s="438"/>
      <c r="G115" s="438"/>
      <c r="H115" s="457"/>
      <c r="I115" s="151"/>
      <c r="J115" s="57"/>
    </row>
    <row r="116" spans="1:10" ht="61.5" customHeight="1" x14ac:dyDescent="0.3">
      <c r="A116" s="409" t="s">
        <v>311</v>
      </c>
      <c r="B116" s="387"/>
      <c r="C116" s="258">
        <v>3.8</v>
      </c>
      <c r="D116" s="321" t="s">
        <v>195</v>
      </c>
      <c r="E116" s="384" t="s">
        <v>257</v>
      </c>
      <c r="F116" s="385"/>
      <c r="G116" s="385"/>
      <c r="H116" s="386"/>
      <c r="I116" s="151"/>
      <c r="J116" s="57"/>
    </row>
    <row r="117" spans="1:10" ht="76.2" customHeight="1" x14ac:dyDescent="0.3">
      <c r="A117" s="409" t="s">
        <v>271</v>
      </c>
      <c r="B117" s="387"/>
      <c r="C117" s="258">
        <v>6.9</v>
      </c>
      <c r="D117" s="321" t="s">
        <v>195</v>
      </c>
      <c r="E117" s="384" t="s">
        <v>290</v>
      </c>
      <c r="F117" s="385"/>
      <c r="G117" s="258">
        <v>-1.6</v>
      </c>
      <c r="H117" s="347" t="s">
        <v>195</v>
      </c>
      <c r="I117" s="151"/>
      <c r="J117" s="57"/>
    </row>
    <row r="118" spans="1:10" ht="45.75" customHeight="1" thickBot="1" x14ac:dyDescent="0.35">
      <c r="A118" s="317"/>
      <c r="B118" s="318"/>
      <c r="C118" s="318"/>
      <c r="D118" s="318"/>
      <c r="E118" s="410" t="s">
        <v>253</v>
      </c>
      <c r="F118" s="411"/>
      <c r="G118" s="348">
        <v>8.6</v>
      </c>
      <c r="H118" s="349" t="s">
        <v>195</v>
      </c>
      <c r="I118" s="151"/>
      <c r="J118" s="57"/>
    </row>
    <row r="119" spans="1:10" ht="17.25" customHeight="1" thickBot="1" x14ac:dyDescent="0.35">
      <c r="A119" s="4"/>
      <c r="B119" s="5"/>
      <c r="C119" s="5"/>
      <c r="D119" s="5"/>
      <c r="E119" s="5"/>
      <c r="F119" s="5"/>
      <c r="G119" s="5"/>
      <c r="H119" s="5"/>
    </row>
    <row r="120" spans="1:10" ht="15" customHeight="1" x14ac:dyDescent="0.3">
      <c r="A120" s="360" t="s">
        <v>19</v>
      </c>
      <c r="B120" s="361"/>
      <c r="C120" s="361"/>
      <c r="D120" s="361"/>
      <c r="E120" s="361"/>
      <c r="F120" s="361"/>
      <c r="G120" s="361"/>
      <c r="H120" s="362"/>
      <c r="I120" s="29"/>
    </row>
    <row r="121" spans="1:10" s="57" customFormat="1" x14ac:dyDescent="0.3">
      <c r="A121" s="261" t="s">
        <v>200</v>
      </c>
      <c r="B121" s="250">
        <f>E65/1000</f>
        <v>17.16</v>
      </c>
      <c r="C121" s="242" t="s">
        <v>195</v>
      </c>
      <c r="D121" s="243"/>
      <c r="E121" s="259" t="s">
        <v>186</v>
      </c>
      <c r="F121" s="241">
        <f>F65/1000</f>
        <v>17.170000000000002</v>
      </c>
      <c r="G121" s="242" t="s">
        <v>195</v>
      </c>
      <c r="H121" s="262"/>
      <c r="I121" s="96"/>
    </row>
    <row r="122" spans="1:10" s="57" customFormat="1" x14ac:dyDescent="0.3">
      <c r="A122" s="263" t="s">
        <v>218</v>
      </c>
      <c r="B122" s="245">
        <f>G65/1000</f>
        <v>5.64</v>
      </c>
      <c r="C122" s="246" t="s">
        <v>195</v>
      </c>
      <c r="D122" s="247"/>
      <c r="E122" s="260" t="s">
        <v>201</v>
      </c>
      <c r="F122" s="245">
        <f>H65/1000</f>
        <v>0.01</v>
      </c>
      <c r="G122" s="246" t="s">
        <v>195</v>
      </c>
      <c r="H122" s="264"/>
      <c r="I122" s="96"/>
    </row>
    <row r="123" spans="1:10" ht="73.2" customHeight="1" thickBot="1" x14ac:dyDescent="0.35">
      <c r="A123" s="448" t="s">
        <v>213</v>
      </c>
      <c r="B123" s="446"/>
      <c r="C123" s="446"/>
      <c r="D123" s="446"/>
      <c r="E123" s="446" t="s">
        <v>212</v>
      </c>
      <c r="F123" s="446"/>
      <c r="G123" s="446"/>
      <c r="H123" s="447"/>
      <c r="I123" s="151"/>
    </row>
    <row r="124" spans="1:10" ht="13.5" customHeight="1" thickBot="1" x14ac:dyDescent="0.35">
      <c r="A124" s="4"/>
      <c r="B124" s="5"/>
      <c r="C124" s="5"/>
      <c r="D124" s="5"/>
      <c r="E124" s="5"/>
      <c r="F124" s="5"/>
      <c r="G124" s="5"/>
      <c r="H124" s="5"/>
    </row>
    <row r="125" spans="1:10" ht="16.5" customHeight="1" x14ac:dyDescent="0.3">
      <c r="A125" s="360" t="s">
        <v>20</v>
      </c>
      <c r="B125" s="361"/>
      <c r="C125" s="361"/>
      <c r="D125" s="361"/>
      <c r="E125" s="361"/>
      <c r="F125" s="361"/>
      <c r="G125" s="361"/>
      <c r="H125" s="362"/>
    </row>
    <row r="126" spans="1:10" s="57" customFormat="1" x14ac:dyDescent="0.3">
      <c r="A126" s="261" t="s">
        <v>200</v>
      </c>
      <c r="B126" s="250">
        <f>E68/1000</f>
        <v>1.56</v>
      </c>
      <c r="C126" s="242" t="s">
        <v>195</v>
      </c>
      <c r="D126" s="248"/>
      <c r="E126" s="240" t="s">
        <v>186</v>
      </c>
      <c r="F126" s="241">
        <f>F68/1000</f>
        <v>2.4</v>
      </c>
      <c r="G126" s="242" t="s">
        <v>195</v>
      </c>
      <c r="H126" s="262"/>
    </row>
    <row r="127" spans="1:10" s="57" customFormat="1" x14ac:dyDescent="0.3">
      <c r="A127" s="263" t="s">
        <v>218</v>
      </c>
      <c r="B127" s="245">
        <f>G68/1000</f>
        <v>-0.51</v>
      </c>
      <c r="C127" s="246" t="s">
        <v>195</v>
      </c>
      <c r="D127" s="249"/>
      <c r="E127" s="244" t="s">
        <v>201</v>
      </c>
      <c r="F127" s="245">
        <f>H68/1000</f>
        <v>0.84</v>
      </c>
      <c r="G127" s="246" t="s">
        <v>195</v>
      </c>
      <c r="H127" s="264"/>
    </row>
    <row r="128" spans="1:10" ht="36.6" customHeight="1" x14ac:dyDescent="0.3">
      <c r="A128" s="404" t="s">
        <v>159</v>
      </c>
      <c r="B128" s="401"/>
      <c r="C128" s="402" t="s">
        <v>214</v>
      </c>
      <c r="D128" s="403"/>
      <c r="E128" s="399" t="s">
        <v>159</v>
      </c>
      <c r="F128" s="400"/>
      <c r="G128" s="401"/>
      <c r="H128" s="265" t="s">
        <v>215</v>
      </c>
      <c r="I128" s="94"/>
    </row>
    <row r="129" spans="1:10" ht="29.4" customHeight="1" x14ac:dyDescent="0.3">
      <c r="A129" s="407" t="s">
        <v>217</v>
      </c>
      <c r="B129" s="408"/>
      <c r="C129" s="396">
        <v>2</v>
      </c>
      <c r="D129" s="397"/>
      <c r="E129" s="449" t="s">
        <v>232</v>
      </c>
      <c r="F129" s="450"/>
      <c r="G129" s="408"/>
      <c r="H129" s="269">
        <v>2</v>
      </c>
      <c r="I129" s="93"/>
    </row>
    <row r="130" spans="1:10" ht="72" customHeight="1" thickBot="1" x14ac:dyDescent="0.35">
      <c r="A130" s="412" t="s">
        <v>216</v>
      </c>
      <c r="B130" s="413"/>
      <c r="C130" s="405">
        <f>0.8-1.2</f>
        <v>-0.39999999999999991</v>
      </c>
      <c r="D130" s="406"/>
      <c r="E130" s="451" t="s">
        <v>233</v>
      </c>
      <c r="F130" s="452"/>
      <c r="G130" s="453"/>
      <c r="H130" s="270">
        <v>0.4</v>
      </c>
      <c r="I130" s="92"/>
    </row>
    <row r="131" spans="1:10" ht="12.75" customHeight="1" thickBot="1" x14ac:dyDescent="0.35">
      <c r="A131" s="5"/>
      <c r="B131" s="5"/>
      <c r="C131" s="5"/>
      <c r="D131" s="5"/>
      <c r="E131" s="5"/>
      <c r="F131" s="5"/>
      <c r="G131" s="5"/>
      <c r="H131" s="5"/>
    </row>
    <row r="132" spans="1:10" ht="15" thickBot="1" x14ac:dyDescent="0.35">
      <c r="A132" s="360" t="s">
        <v>21</v>
      </c>
      <c r="B132" s="361"/>
      <c r="C132" s="361"/>
      <c r="D132" s="361"/>
      <c r="E132" s="361"/>
      <c r="F132" s="361"/>
      <c r="G132" s="361"/>
      <c r="H132" s="362"/>
      <c r="I132" s="29"/>
      <c r="J132" s="29"/>
    </row>
    <row r="133" spans="1:10" s="57" customFormat="1" x14ac:dyDescent="0.3">
      <c r="A133" s="297" t="s">
        <v>200</v>
      </c>
      <c r="B133" s="298">
        <f>E71/1000</f>
        <v>60.978000000000002</v>
      </c>
      <c r="C133" s="299" t="s">
        <v>195</v>
      </c>
      <c r="D133" s="338"/>
      <c r="E133" s="259" t="s">
        <v>186</v>
      </c>
      <c r="F133" s="250">
        <f>F71/1000</f>
        <v>56.911000000000001</v>
      </c>
      <c r="G133" s="242" t="s">
        <v>195</v>
      </c>
      <c r="H133" s="262"/>
      <c r="I133" s="96"/>
      <c r="J133" s="140"/>
    </row>
    <row r="134" spans="1:10" s="57" customFormat="1" ht="15" thickBot="1" x14ac:dyDescent="0.35">
      <c r="A134" s="327" t="s">
        <v>218</v>
      </c>
      <c r="B134" s="328">
        <f>G71/1000</f>
        <v>17.878</v>
      </c>
      <c r="C134" s="291" t="s">
        <v>195</v>
      </c>
      <c r="D134" s="329"/>
      <c r="E134" s="343" t="s">
        <v>201</v>
      </c>
      <c r="F134" s="328">
        <f>H71/1000</f>
        <v>-4.0670000000000002</v>
      </c>
      <c r="G134" s="291" t="s">
        <v>195</v>
      </c>
      <c r="H134" s="342"/>
      <c r="I134" s="96"/>
      <c r="J134" s="140"/>
    </row>
    <row r="135" spans="1:10" s="57" customFormat="1" x14ac:dyDescent="0.3">
      <c r="A135" s="458" t="s">
        <v>234</v>
      </c>
      <c r="B135" s="459"/>
      <c r="C135" s="459"/>
      <c r="D135" s="460"/>
      <c r="E135" s="459" t="s">
        <v>234</v>
      </c>
      <c r="F135" s="459"/>
      <c r="G135" s="459"/>
      <c r="H135" s="460"/>
      <c r="I135" s="96"/>
      <c r="J135" s="140"/>
    </row>
    <row r="136" spans="1:10" s="57" customFormat="1" ht="27.6" x14ac:dyDescent="0.3">
      <c r="A136" s="271" t="s">
        <v>21</v>
      </c>
      <c r="B136" s="272" t="s">
        <v>228</v>
      </c>
      <c r="C136" s="272" t="s">
        <v>229</v>
      </c>
      <c r="D136" s="273" t="s">
        <v>226</v>
      </c>
      <c r="E136" s="272" t="s">
        <v>21</v>
      </c>
      <c r="F136" s="272" t="s">
        <v>227</v>
      </c>
      <c r="G136" s="272" t="s">
        <v>268</v>
      </c>
      <c r="H136" s="273" t="s">
        <v>226</v>
      </c>
      <c r="I136" s="96"/>
      <c r="J136" s="140"/>
    </row>
    <row r="137" spans="1:10" s="57" customFormat="1" ht="74.25" customHeight="1" x14ac:dyDescent="0.3">
      <c r="A137" s="274" t="s">
        <v>219</v>
      </c>
      <c r="B137" s="275">
        <v>6.5</v>
      </c>
      <c r="C137" s="276">
        <v>9.6</v>
      </c>
      <c r="D137" s="273" t="s">
        <v>230</v>
      </c>
      <c r="E137" s="276" t="s">
        <v>219</v>
      </c>
      <c r="F137" s="275">
        <v>5.3</v>
      </c>
      <c r="G137" s="275">
        <f t="shared" ref="G137:G143" si="12">F137-C137</f>
        <v>-4.3</v>
      </c>
      <c r="H137" s="337" t="s">
        <v>258</v>
      </c>
      <c r="I137" s="96"/>
      <c r="J137" s="140"/>
    </row>
    <row r="138" spans="1:10" s="57" customFormat="1" ht="64.5" customHeight="1" x14ac:dyDescent="0.3">
      <c r="A138" s="274" t="s">
        <v>220</v>
      </c>
      <c r="B138" s="275">
        <v>43</v>
      </c>
      <c r="C138" s="276">
        <v>63.1</v>
      </c>
      <c r="D138" s="273" t="s">
        <v>259</v>
      </c>
      <c r="E138" s="276" t="s">
        <v>220</v>
      </c>
      <c r="F138" s="275">
        <v>63</v>
      </c>
      <c r="G138" s="275">
        <f t="shared" si="12"/>
        <v>-0.10000000000000142</v>
      </c>
      <c r="H138" s="337" t="s">
        <v>260</v>
      </c>
      <c r="I138" s="96"/>
      <c r="J138" s="140"/>
    </row>
    <row r="139" spans="1:10" s="57" customFormat="1" ht="27.6" x14ac:dyDescent="0.3">
      <c r="A139" s="274" t="s">
        <v>221</v>
      </c>
      <c r="B139" s="275">
        <v>-0.8</v>
      </c>
      <c r="C139" s="276">
        <v>-1.2</v>
      </c>
      <c r="D139" s="273" t="s">
        <v>231</v>
      </c>
      <c r="E139" s="276" t="s">
        <v>221</v>
      </c>
      <c r="F139" s="275">
        <v>-5</v>
      </c>
      <c r="G139" s="275">
        <f t="shared" si="12"/>
        <v>-3.8</v>
      </c>
      <c r="H139" s="341" t="s">
        <v>273</v>
      </c>
      <c r="I139" s="96"/>
      <c r="J139" s="140"/>
    </row>
    <row r="140" spans="1:10" s="57" customFormat="1" x14ac:dyDescent="0.3">
      <c r="A140" s="274" t="s">
        <v>222</v>
      </c>
      <c r="B140" s="275">
        <v>-4</v>
      </c>
      <c r="C140" s="276">
        <v>-4.5</v>
      </c>
      <c r="D140" s="273" t="s">
        <v>231</v>
      </c>
      <c r="E140" s="276" t="s">
        <v>222</v>
      </c>
      <c r="F140" s="275">
        <v>-5.3</v>
      </c>
      <c r="G140" s="275">
        <f t="shared" si="12"/>
        <v>-0.79999999999999982</v>
      </c>
      <c r="H140" s="273" t="s">
        <v>231</v>
      </c>
      <c r="I140" s="96"/>
      <c r="J140" s="140"/>
    </row>
    <row r="141" spans="1:10" s="57" customFormat="1" ht="54.75" customHeight="1" x14ac:dyDescent="0.3">
      <c r="A141" s="274" t="s">
        <v>223</v>
      </c>
      <c r="B141" s="275">
        <v>0</v>
      </c>
      <c r="C141" s="276">
        <v>-5</v>
      </c>
      <c r="D141" s="273" t="s">
        <v>261</v>
      </c>
      <c r="E141" s="276" t="s">
        <v>223</v>
      </c>
      <c r="F141" s="275">
        <v>0</v>
      </c>
      <c r="G141" s="275">
        <f t="shared" si="12"/>
        <v>5</v>
      </c>
      <c r="H141" s="341" t="s">
        <v>262</v>
      </c>
      <c r="I141" s="96"/>
      <c r="J141" s="140"/>
    </row>
    <row r="142" spans="1:10" s="57" customFormat="1" ht="57.75" customHeight="1" x14ac:dyDescent="0.3">
      <c r="A142" s="274" t="s">
        <v>224</v>
      </c>
      <c r="B142" s="275">
        <v>-1.6</v>
      </c>
      <c r="C142" s="276">
        <v>-0.3</v>
      </c>
      <c r="D142" s="273" t="s">
        <v>301</v>
      </c>
      <c r="E142" s="276" t="s">
        <v>224</v>
      </c>
      <c r="F142" s="275">
        <v>-0.5</v>
      </c>
      <c r="G142" s="275">
        <f t="shared" si="12"/>
        <v>-0.2</v>
      </c>
      <c r="H142" s="273" t="s">
        <v>302</v>
      </c>
      <c r="I142" s="96"/>
      <c r="J142" s="140"/>
    </row>
    <row r="143" spans="1:10" s="57" customFormat="1" ht="27.6" x14ac:dyDescent="0.3">
      <c r="A143" s="274" t="s">
        <v>225</v>
      </c>
      <c r="B143" s="275"/>
      <c r="C143" s="276">
        <v>-0.6</v>
      </c>
      <c r="D143" s="273" t="s">
        <v>303</v>
      </c>
      <c r="E143" s="276" t="s">
        <v>225</v>
      </c>
      <c r="F143" s="275">
        <v>-0.6</v>
      </c>
      <c r="G143" s="275">
        <f t="shared" si="12"/>
        <v>0</v>
      </c>
      <c r="H143" s="350" t="s">
        <v>303</v>
      </c>
      <c r="I143" s="96"/>
      <c r="J143" s="140"/>
    </row>
    <row r="144" spans="1:10" ht="15" thickBot="1" x14ac:dyDescent="0.35">
      <c r="A144" s="363"/>
      <c r="B144" s="364"/>
      <c r="C144" s="364"/>
      <c r="D144" s="365"/>
      <c r="E144" s="439"/>
      <c r="F144" s="440"/>
      <c r="G144" s="440"/>
      <c r="H144" s="441"/>
      <c r="I144" s="159"/>
      <c r="J144" s="140"/>
    </row>
    <row r="145" spans="1:10" s="31" customFormat="1" ht="15" thickBot="1" x14ac:dyDescent="0.35">
      <c r="B145" s="28"/>
      <c r="C145" s="28"/>
      <c r="D145" s="28"/>
      <c r="E145" s="28"/>
      <c r="F145" s="32"/>
      <c r="G145" s="32"/>
      <c r="H145" s="32"/>
    </row>
    <row r="146" spans="1:10" s="31" customFormat="1" x14ac:dyDescent="0.3">
      <c r="A146" s="360" t="s">
        <v>16</v>
      </c>
      <c r="B146" s="361"/>
      <c r="C146" s="361"/>
      <c r="D146" s="361"/>
      <c r="E146" s="361"/>
      <c r="F146" s="361"/>
      <c r="G146" s="361"/>
      <c r="H146" s="362"/>
    </row>
    <row r="147" spans="1:10" s="57" customFormat="1" x14ac:dyDescent="0.3">
      <c r="A147" s="261" t="s">
        <v>200</v>
      </c>
      <c r="B147" s="250">
        <f>E74/1000</f>
        <v>-20.931000000000001</v>
      </c>
      <c r="C147" s="242" t="s">
        <v>195</v>
      </c>
      <c r="D147" s="251"/>
      <c r="E147" s="240" t="s">
        <v>186</v>
      </c>
      <c r="F147" s="250">
        <f>F74/1000</f>
        <v>-18.5</v>
      </c>
      <c r="G147" s="242" t="s">
        <v>195</v>
      </c>
      <c r="H147" s="262"/>
      <c r="I147" s="96"/>
    </row>
    <row r="148" spans="1:10" s="57" customFormat="1" x14ac:dyDescent="0.3">
      <c r="A148" s="263" t="s">
        <v>218</v>
      </c>
      <c r="B148" s="245">
        <f>G74/1000</f>
        <v>-4.431</v>
      </c>
      <c r="C148" s="246" t="s">
        <v>195</v>
      </c>
      <c r="D148" s="249"/>
      <c r="E148" s="244" t="s">
        <v>201</v>
      </c>
      <c r="F148" s="245">
        <f>H74/1000</f>
        <v>2.431</v>
      </c>
      <c r="G148" s="246" t="s">
        <v>195</v>
      </c>
      <c r="H148" s="264"/>
      <c r="I148" s="96"/>
    </row>
    <row r="149" spans="1:10" s="57" customFormat="1" x14ac:dyDescent="0.3">
      <c r="A149" s="442" t="s">
        <v>234</v>
      </c>
      <c r="B149" s="443"/>
      <c r="C149" s="443"/>
      <c r="D149" s="461"/>
      <c r="E149" s="462" t="s">
        <v>234</v>
      </c>
      <c r="F149" s="463"/>
      <c r="G149" s="463"/>
      <c r="H149" s="464"/>
      <c r="I149" s="96"/>
    </row>
    <row r="150" spans="1:10" s="57" customFormat="1" x14ac:dyDescent="0.3">
      <c r="A150" s="286" t="s">
        <v>235</v>
      </c>
      <c r="B150" s="280">
        <v>-2</v>
      </c>
      <c r="C150" s="281" t="s">
        <v>195</v>
      </c>
      <c r="D150" s="282"/>
      <c r="E150" s="278" t="s">
        <v>237</v>
      </c>
      <c r="F150" s="279">
        <v>3.1</v>
      </c>
      <c r="G150" s="277" t="s">
        <v>195</v>
      </c>
      <c r="H150" s="285"/>
      <c r="I150" s="96"/>
    </row>
    <row r="151" spans="1:10" s="57" customFormat="1" ht="27.6" x14ac:dyDescent="0.3">
      <c r="A151" s="287" t="s">
        <v>236</v>
      </c>
      <c r="B151" s="279">
        <v>-2</v>
      </c>
      <c r="C151" s="277" t="s">
        <v>195</v>
      </c>
      <c r="D151" s="283"/>
      <c r="E151" s="278" t="s">
        <v>289</v>
      </c>
      <c r="F151" s="279">
        <v>-1.6</v>
      </c>
      <c r="G151" s="277" t="s">
        <v>195</v>
      </c>
      <c r="H151" s="285"/>
      <c r="I151" s="96"/>
    </row>
    <row r="152" spans="1:10" s="57" customFormat="1" ht="27.6" x14ac:dyDescent="0.3">
      <c r="A152" s="288"/>
      <c r="B152" s="239"/>
      <c r="C152" s="238"/>
      <c r="D152" s="284"/>
      <c r="E152" s="278" t="s">
        <v>263</v>
      </c>
      <c r="F152" s="279">
        <v>2</v>
      </c>
      <c r="G152" s="277" t="s">
        <v>195</v>
      </c>
      <c r="H152" s="285"/>
      <c r="I152" s="96"/>
    </row>
    <row r="153" spans="1:10" s="57" customFormat="1" x14ac:dyDescent="0.3">
      <c r="A153" s="288"/>
      <c r="B153" s="239"/>
      <c r="C153" s="238"/>
      <c r="D153" s="284"/>
      <c r="E153" s="278" t="s">
        <v>238</v>
      </c>
      <c r="F153" s="279">
        <v>-0.4</v>
      </c>
      <c r="G153" s="277" t="s">
        <v>195</v>
      </c>
      <c r="H153" s="285"/>
      <c r="I153" s="96"/>
    </row>
    <row r="154" spans="1:10" s="57" customFormat="1" x14ac:dyDescent="0.3">
      <c r="A154" s="288"/>
      <c r="B154" s="239"/>
      <c r="C154" s="238"/>
      <c r="D154" s="284"/>
      <c r="E154" s="278" t="s">
        <v>239</v>
      </c>
      <c r="F154" s="279">
        <v>-0.3</v>
      </c>
      <c r="G154" s="277" t="s">
        <v>195</v>
      </c>
      <c r="H154" s="285"/>
      <c r="I154" s="96"/>
    </row>
    <row r="155" spans="1:10" s="57" customFormat="1" ht="58.2" thickBot="1" x14ac:dyDescent="0.35">
      <c r="A155" s="289"/>
      <c r="B155" s="290"/>
      <c r="C155" s="291"/>
      <c r="D155" s="292"/>
      <c r="E155" s="293" t="s">
        <v>264</v>
      </c>
      <c r="F155" s="294">
        <v>-0.3</v>
      </c>
      <c r="G155" s="295" t="s">
        <v>195</v>
      </c>
      <c r="H155" s="296"/>
      <c r="I155" s="96"/>
    </row>
    <row r="156" spans="1:10" ht="15" thickBot="1" x14ac:dyDescent="0.35">
      <c r="A156" s="4"/>
      <c r="B156" s="5"/>
      <c r="C156" s="5"/>
      <c r="D156" s="5"/>
      <c r="E156" s="5"/>
      <c r="F156" s="33"/>
      <c r="G156" s="33"/>
      <c r="H156" s="33"/>
      <c r="I156" s="29"/>
      <c r="J156" s="29"/>
    </row>
    <row r="157" spans="1:10" ht="15" thickBot="1" x14ac:dyDescent="0.35">
      <c r="A157" s="360" t="s">
        <v>167</v>
      </c>
      <c r="B157" s="361"/>
      <c r="C157" s="361"/>
      <c r="D157" s="361"/>
      <c r="E157" s="361"/>
      <c r="F157" s="361"/>
      <c r="G157" s="361"/>
      <c r="H157" s="362"/>
      <c r="I157" s="29"/>
      <c r="J157" s="29"/>
    </row>
    <row r="158" spans="1:10" s="57" customFormat="1" x14ac:dyDescent="0.3">
      <c r="A158" s="297" t="s">
        <v>200</v>
      </c>
      <c r="B158" s="298">
        <f>E77/1000</f>
        <v>1.879</v>
      </c>
      <c r="C158" s="299" t="s">
        <v>195</v>
      </c>
      <c r="D158" s="300"/>
      <c r="E158" s="297" t="s">
        <v>186</v>
      </c>
      <c r="F158" s="298">
        <f>F77/1000</f>
        <v>-5.8</v>
      </c>
      <c r="G158" s="299" t="s">
        <v>195</v>
      </c>
      <c r="H158" s="301"/>
      <c r="I158" s="96"/>
      <c r="J158" s="140"/>
    </row>
    <row r="159" spans="1:10" s="57" customFormat="1" x14ac:dyDescent="0.3">
      <c r="A159" s="266" t="s">
        <v>218</v>
      </c>
      <c r="B159" s="237">
        <f>G77/1000</f>
        <v>-2.1000000000000001E-2</v>
      </c>
      <c r="C159" s="238" t="s">
        <v>195</v>
      </c>
      <c r="D159" s="239"/>
      <c r="E159" s="266" t="s">
        <v>201</v>
      </c>
      <c r="F159" s="237">
        <f>H77/1000</f>
        <v>-7.6790000000000003</v>
      </c>
      <c r="G159" s="238" t="s">
        <v>195</v>
      </c>
      <c r="H159" s="267"/>
      <c r="I159" s="96"/>
      <c r="J159" s="140"/>
    </row>
    <row r="160" spans="1:10" s="57" customFormat="1" ht="15" customHeight="1" x14ac:dyDescent="0.3">
      <c r="A160" s="442" t="s">
        <v>240</v>
      </c>
      <c r="B160" s="443"/>
      <c r="C160" s="443"/>
      <c r="D160" s="443"/>
      <c r="E160" s="444" t="s">
        <v>234</v>
      </c>
      <c r="F160" s="443"/>
      <c r="G160" s="443"/>
      <c r="H160" s="445"/>
      <c r="I160" s="96"/>
      <c r="J160" s="140"/>
    </row>
    <row r="161" spans="1:10" s="57" customFormat="1" ht="27.6" x14ac:dyDescent="0.3">
      <c r="A161" s="303"/>
      <c r="B161" s="302"/>
      <c r="C161" s="302"/>
      <c r="D161" s="302"/>
      <c r="E161" s="306" t="s">
        <v>241</v>
      </c>
      <c r="F161" s="278">
        <v>-6.1</v>
      </c>
      <c r="G161" s="277" t="s">
        <v>195</v>
      </c>
      <c r="H161" s="307"/>
      <c r="I161" s="96"/>
      <c r="J161" s="140"/>
    </row>
    <row r="162" spans="1:10" ht="27.6" x14ac:dyDescent="0.3">
      <c r="A162" s="303"/>
      <c r="B162" s="302"/>
      <c r="C162" s="302"/>
      <c r="D162" s="302"/>
      <c r="E162" s="306" t="s">
        <v>242</v>
      </c>
      <c r="F162" s="278">
        <v>-0.4</v>
      </c>
      <c r="G162" s="277" t="s">
        <v>195</v>
      </c>
      <c r="H162" s="307"/>
      <c r="I162" s="151"/>
      <c r="J162" s="29"/>
    </row>
    <row r="163" spans="1:10" ht="27.6" x14ac:dyDescent="0.3">
      <c r="A163" s="303"/>
      <c r="B163" s="302"/>
      <c r="C163" s="302"/>
      <c r="D163" s="302"/>
      <c r="E163" s="306" t="s">
        <v>265</v>
      </c>
      <c r="F163" s="278">
        <v>-0.8</v>
      </c>
      <c r="G163" s="277" t="s">
        <v>195</v>
      </c>
      <c r="H163" s="307"/>
      <c r="I163" s="151"/>
      <c r="J163" s="29"/>
    </row>
    <row r="164" spans="1:10" ht="15" thickBot="1" x14ac:dyDescent="0.35">
      <c r="A164" s="304"/>
      <c r="B164" s="305"/>
      <c r="C164" s="305"/>
      <c r="D164" s="305"/>
      <c r="E164" s="308"/>
      <c r="F164" s="309"/>
      <c r="G164" s="295"/>
      <c r="H164" s="310"/>
      <c r="I164" s="151"/>
      <c r="J164" s="29"/>
    </row>
    <row r="165" spans="1:10" x14ac:dyDescent="0.3">
      <c r="A165" s="5"/>
      <c r="B165" s="5"/>
      <c r="C165" s="5"/>
      <c r="D165" s="5"/>
      <c r="E165" s="5"/>
      <c r="F165" s="33"/>
      <c r="G165" s="33"/>
      <c r="H165" s="33"/>
      <c r="I165" s="29"/>
      <c r="J165" s="29"/>
    </row>
    <row r="166" spans="1:10" x14ac:dyDescent="0.3">
      <c r="A166" s="150" t="s">
        <v>150</v>
      </c>
      <c r="B166" s="211" t="s">
        <v>183</v>
      </c>
      <c r="C166" s="211" t="s">
        <v>179</v>
      </c>
      <c r="D166" s="212" t="s">
        <v>192</v>
      </c>
      <c r="E166" s="211" t="s">
        <v>184</v>
      </c>
      <c r="F166" s="212" t="s">
        <v>185</v>
      </c>
    </row>
    <row r="167" spans="1:10" x14ac:dyDescent="0.3">
      <c r="A167" s="77" t="str">
        <f>'Kimutatás adatok'!B49</f>
        <v>Vándorgyűlés eredménye</v>
      </c>
      <c r="B167" s="181">
        <f>'Kimutatás adatok'!C49</f>
        <v>52802</v>
      </c>
      <c r="C167" s="181">
        <f>'Kimutatás adatok'!D49</f>
        <v>43000</v>
      </c>
      <c r="D167" s="181">
        <f>'Kimutatás adatok'!E49</f>
        <v>64662</v>
      </c>
      <c r="E167" s="181">
        <f>'Kimutatás adatok'!F49</f>
        <v>63100</v>
      </c>
      <c r="F167" s="181">
        <f>'Kimutatás adatok'!G49</f>
        <v>63000</v>
      </c>
    </row>
    <row r="168" spans="1:10" x14ac:dyDescent="0.3">
      <c r="A168" s="77" t="str">
        <f>'Kimutatás adatok'!B50</f>
        <v>Mi a pálya? eredménye</v>
      </c>
      <c r="B168" s="181">
        <f>'Kimutatás adatok'!C50</f>
        <v>-4673</v>
      </c>
      <c r="C168" s="181">
        <f>'Kimutatás adatok'!D50</f>
        <v>0</v>
      </c>
      <c r="D168" s="181">
        <f>'Kimutatás adatok'!E50</f>
        <v>-4016</v>
      </c>
      <c r="E168" s="181">
        <f>'Kimutatás adatok'!F50</f>
        <v>-5000</v>
      </c>
      <c r="F168" s="311">
        <f>'Kimutatás adatok'!G50</f>
        <v>0</v>
      </c>
    </row>
    <row r="169" spans="1:10" x14ac:dyDescent="0.3">
      <c r="A169" s="77" t="str">
        <f>'Kimutatás adatok'!B51</f>
        <v>Áramkapocs.hu</v>
      </c>
      <c r="B169" s="181">
        <f>'Kimutatás adatok'!C51</f>
        <v>6269</v>
      </c>
      <c r="C169" s="181">
        <f>'Kimutatás adatok'!D51</f>
        <v>5000</v>
      </c>
      <c r="D169" s="181">
        <f>'Kimutatás adatok'!E51</f>
        <v>6193</v>
      </c>
      <c r="E169" s="181">
        <f>'Kimutatás adatok'!F51</f>
        <v>6089</v>
      </c>
      <c r="F169" s="181">
        <f>'Kimutatás adatok'!G51</f>
        <v>0</v>
      </c>
    </row>
    <row r="170" spans="1:10" x14ac:dyDescent="0.3">
      <c r="A170" s="77" t="str">
        <f>'Kimutatás adatok'!B52</f>
        <v>Infoshow eredménye</v>
      </c>
      <c r="B170" s="181">
        <f>'Kimutatás adatok'!C52</f>
        <v>6705</v>
      </c>
      <c r="C170" s="181">
        <f>'Kimutatás adatok'!D52</f>
        <v>3500</v>
      </c>
      <c r="D170" s="181">
        <f>'Kimutatás adatok'!E52</f>
        <v>3561</v>
      </c>
      <c r="E170" s="181">
        <f>'Kimutatás adatok'!F52</f>
        <v>4524</v>
      </c>
      <c r="F170" s="181">
        <f>'Kimutatás adatok'!G52</f>
        <v>3000</v>
      </c>
    </row>
    <row r="171" spans="1:10" x14ac:dyDescent="0.3">
      <c r="A171" s="77" t="str">
        <f>'Kimutatás adatok'!B53</f>
        <v>Védelmes konferencia eredménye</v>
      </c>
      <c r="B171" s="181">
        <f>'Kimutatás adatok'!C53</f>
        <v>4750</v>
      </c>
      <c r="C171" s="181">
        <f>'Kimutatás adatok'!D53</f>
        <v>6500</v>
      </c>
      <c r="D171" s="181">
        <f>'Kimutatás adatok'!E53</f>
        <v>9617</v>
      </c>
      <c r="E171" s="181">
        <f>'Kimutatás adatok'!F53</f>
        <v>9600</v>
      </c>
      <c r="F171" s="181">
        <f>'Kimutatás adatok'!G53</f>
        <v>5300</v>
      </c>
    </row>
    <row r="172" spans="1:10" x14ac:dyDescent="0.3">
      <c r="A172" s="5"/>
      <c r="B172" s="5"/>
      <c r="C172" s="5"/>
      <c r="D172" s="5"/>
      <c r="E172" s="5"/>
      <c r="F172" s="33"/>
      <c r="G172" s="33"/>
      <c r="H172" s="33"/>
    </row>
    <row r="173" spans="1:10" x14ac:dyDescent="0.3">
      <c r="A173" s="357" t="s">
        <v>157</v>
      </c>
      <c r="B173" s="357"/>
      <c r="C173" s="357"/>
      <c r="D173" s="357"/>
      <c r="E173" s="357"/>
      <c r="F173" s="357"/>
      <c r="G173" s="357"/>
      <c r="H173" s="357"/>
    </row>
    <row r="174" spans="1:10" x14ac:dyDescent="0.3">
      <c r="A174" s="5"/>
      <c r="B174" s="5"/>
      <c r="C174" s="5"/>
      <c r="D174" s="5"/>
      <c r="E174" s="5"/>
      <c r="F174" s="33"/>
      <c r="G174" s="33"/>
      <c r="H174" s="33"/>
    </row>
    <row r="175" spans="1:10" ht="28.8" x14ac:dyDescent="0.3">
      <c r="A175" s="143" t="s">
        <v>36</v>
      </c>
      <c r="B175" s="141" t="s">
        <v>183</v>
      </c>
      <c r="C175" s="141" t="s">
        <v>179</v>
      </c>
      <c r="D175" s="142" t="s">
        <v>189</v>
      </c>
      <c r="E175" s="141" t="s">
        <v>184</v>
      </c>
      <c r="F175" s="142" t="s">
        <v>185</v>
      </c>
      <c r="G175" s="89" t="s">
        <v>190</v>
      </c>
      <c r="H175" s="143" t="s">
        <v>191</v>
      </c>
    </row>
    <row r="176" spans="1:10" x14ac:dyDescent="0.3">
      <c r="A176" s="77" t="s">
        <v>5</v>
      </c>
      <c r="B176" s="199">
        <f>'Kimutatás adatok'!C5</f>
        <v>13530.25</v>
      </c>
      <c r="C176" s="199">
        <f>'Kimutatás adatok'!D5</f>
        <v>10000</v>
      </c>
      <c r="D176" s="199">
        <f>'Kimutatás adatok'!E5</f>
        <v>8116.2330000000002</v>
      </c>
      <c r="E176" s="199">
        <f>'Kimutatás adatok'!F5</f>
        <v>12075</v>
      </c>
      <c r="F176" s="199">
        <f>'Kimutatás adatok'!G5</f>
        <v>10000</v>
      </c>
      <c r="G176" s="200">
        <f>E176-C176</f>
        <v>2075</v>
      </c>
      <c r="H176" s="210">
        <f>Táblázat82[[#This Row],[2024 terv]]-Táblázat82[[#This Row],[2023 várható]]</f>
        <v>-2075</v>
      </c>
    </row>
    <row r="177" spans="1:10" x14ac:dyDescent="0.3">
      <c r="A177" s="77" t="s">
        <v>6</v>
      </c>
      <c r="B177" s="199">
        <f>'Kimutatás adatok'!C10</f>
        <v>6825.2079999999996</v>
      </c>
      <c r="C177" s="199">
        <f>'Kimutatás adatok'!D10</f>
        <v>6500</v>
      </c>
      <c r="D177" s="199">
        <f>'Kimutatás adatok'!E10</f>
        <v>4555.5200000000004</v>
      </c>
      <c r="E177" s="199">
        <f>'Kimutatás adatok'!F10</f>
        <v>7551</v>
      </c>
      <c r="F177" s="199">
        <f>'Kimutatás adatok'!G10</f>
        <v>7000</v>
      </c>
      <c r="G177" s="200">
        <f t="shared" ref="G177:G178" si="13">E177-C177</f>
        <v>1051</v>
      </c>
      <c r="H177" s="210">
        <f>Táblázat82[[#This Row],[2024 terv]]-Táblázat82[[#This Row],[2023 várható]]</f>
        <v>-551</v>
      </c>
    </row>
    <row r="178" spans="1:10" ht="15" thickBot="1" x14ac:dyDescent="0.35">
      <c r="A178" s="77" t="s">
        <v>7</v>
      </c>
      <c r="B178" s="199">
        <f>B176-B177</f>
        <v>6705.0420000000004</v>
      </c>
      <c r="C178" s="199">
        <f t="shared" ref="C178:F178" si="14">C176-C177</f>
        <v>3500</v>
      </c>
      <c r="D178" s="199">
        <f t="shared" si="14"/>
        <v>3560.7129999999997</v>
      </c>
      <c r="E178" s="199">
        <f t="shared" si="14"/>
        <v>4524</v>
      </c>
      <c r="F178" s="199">
        <f t="shared" si="14"/>
        <v>3000</v>
      </c>
      <c r="G178" s="203">
        <f t="shared" si="13"/>
        <v>1024</v>
      </c>
      <c r="H178" s="210">
        <f>Táblázat82[[#This Row],[2024 terv]]-Táblázat82[[#This Row],[2023 várható]]</f>
        <v>-1524</v>
      </c>
    </row>
    <row r="179" spans="1:10" x14ac:dyDescent="0.3">
      <c r="A179" s="31"/>
      <c r="B179" s="54"/>
      <c r="C179" s="54"/>
      <c r="D179" s="54"/>
      <c r="E179" s="54"/>
      <c r="F179" s="54"/>
      <c r="G179" s="54"/>
      <c r="H179" s="54"/>
    </row>
    <row r="180" spans="1:10" ht="15" thickBot="1" x14ac:dyDescent="0.35">
      <c r="A180" s="359" t="s">
        <v>36</v>
      </c>
      <c r="B180" s="359"/>
      <c r="C180" s="359"/>
      <c r="D180" s="359"/>
      <c r="E180" s="359"/>
      <c r="F180" s="359"/>
      <c r="G180" s="359"/>
      <c r="H180" s="359"/>
      <c r="I180" s="29"/>
      <c r="J180" s="29"/>
    </row>
    <row r="181" spans="1:10" s="57" customFormat="1" x14ac:dyDescent="0.3">
      <c r="A181" s="297" t="s">
        <v>200</v>
      </c>
      <c r="B181" s="298">
        <f>E29/1000</f>
        <v>4.524</v>
      </c>
      <c r="C181" s="299" t="s">
        <v>195</v>
      </c>
      <c r="D181" s="300"/>
      <c r="E181" s="240" t="s">
        <v>186</v>
      </c>
      <c r="F181" s="250">
        <f>F29/1000</f>
        <v>3</v>
      </c>
      <c r="G181" s="242" t="s">
        <v>195</v>
      </c>
      <c r="H181" s="339"/>
      <c r="I181" s="96"/>
      <c r="J181" s="140"/>
    </row>
    <row r="182" spans="1:10" s="57" customFormat="1" ht="15" thickBot="1" x14ac:dyDescent="0.35">
      <c r="A182" s="327" t="s">
        <v>202</v>
      </c>
      <c r="B182" s="328">
        <f>G29/1000</f>
        <v>1.024</v>
      </c>
      <c r="C182" s="291" t="s">
        <v>195</v>
      </c>
      <c r="D182" s="290"/>
      <c r="E182" s="244" t="s">
        <v>201</v>
      </c>
      <c r="F182" s="245">
        <f>H29/1000</f>
        <v>-1.524</v>
      </c>
      <c r="G182" s="246" t="s">
        <v>195</v>
      </c>
      <c r="H182" s="340"/>
      <c r="I182" s="96"/>
      <c r="J182" s="140"/>
    </row>
    <row r="183" spans="1:10" ht="65.25" customHeight="1" x14ac:dyDescent="0.3">
      <c r="A183" s="398" t="s">
        <v>286</v>
      </c>
      <c r="B183" s="398"/>
      <c r="C183" s="398"/>
      <c r="D183" s="398"/>
      <c r="E183" s="398" t="s">
        <v>274</v>
      </c>
      <c r="F183" s="398"/>
      <c r="G183" s="398"/>
      <c r="H183" s="398"/>
      <c r="I183" s="151"/>
      <c r="J183" s="140"/>
    </row>
    <row r="184" spans="1:10" x14ac:dyDescent="0.3">
      <c r="A184" s="5"/>
      <c r="B184" s="5"/>
      <c r="C184" s="5"/>
      <c r="D184" s="5"/>
      <c r="E184" s="5"/>
      <c r="F184" s="33"/>
      <c r="G184" s="33"/>
      <c r="H184" s="33"/>
      <c r="I184" s="29"/>
      <c r="J184" s="29"/>
    </row>
    <row r="185" spans="1:10" x14ac:dyDescent="0.3">
      <c r="A185" s="357" t="s">
        <v>77</v>
      </c>
      <c r="B185" s="357"/>
      <c r="C185" s="357"/>
      <c r="D185" s="357"/>
      <c r="E185" s="357"/>
      <c r="F185" s="357"/>
      <c r="G185" s="357"/>
      <c r="H185" s="357"/>
    </row>
    <row r="186" spans="1:10" x14ac:dyDescent="0.3">
      <c r="A186" s="34"/>
      <c r="B186" s="35"/>
      <c r="C186" s="35"/>
      <c r="D186" s="36"/>
      <c r="E186" s="36"/>
      <c r="F186" s="37"/>
      <c r="G186" s="37"/>
      <c r="H186" s="37"/>
    </row>
    <row r="187" spans="1:10" ht="47.25" customHeight="1" x14ac:dyDescent="0.3">
      <c r="A187" s="143" t="s">
        <v>37</v>
      </c>
      <c r="B187" s="141" t="s">
        <v>183</v>
      </c>
      <c r="C187" s="141" t="s">
        <v>179</v>
      </c>
      <c r="D187" s="142" t="s">
        <v>189</v>
      </c>
      <c r="E187" s="141" t="s">
        <v>184</v>
      </c>
      <c r="F187" s="142" t="s">
        <v>185</v>
      </c>
      <c r="G187" s="89" t="s">
        <v>190</v>
      </c>
      <c r="H187" s="143" t="s">
        <v>191</v>
      </c>
    </row>
    <row r="188" spans="1:10" ht="15" customHeight="1" x14ac:dyDescent="0.3">
      <c r="A188" s="77" t="s">
        <v>5</v>
      </c>
      <c r="B188" s="199">
        <f>'Kimutatás adatok'!C6</f>
        <v>0</v>
      </c>
      <c r="C188" s="199">
        <f>'Kimutatás adatok'!D6</f>
        <v>0</v>
      </c>
      <c r="D188" s="199">
        <f>'Kimutatás adatok'!E6</f>
        <v>0</v>
      </c>
      <c r="E188" s="199">
        <f>'Kimutatás adatok'!F6</f>
        <v>0</v>
      </c>
      <c r="F188" s="199">
        <f>'Kimutatás adatok'!G6</f>
        <v>0</v>
      </c>
      <c r="G188" s="200">
        <f>E188-C188</f>
        <v>0</v>
      </c>
      <c r="H188" s="213">
        <f>Táblázat8[[#This Row],[2024 terv]]-Táblázat8[[#This Row],[2023 várható]]</f>
        <v>0</v>
      </c>
    </row>
    <row r="189" spans="1:10" x14ac:dyDescent="0.3">
      <c r="A189" s="77" t="s">
        <v>6</v>
      </c>
      <c r="B189" s="199">
        <f>'Kimutatás adatok'!C11</f>
        <v>0</v>
      </c>
      <c r="C189" s="199">
        <f>'Kimutatás adatok'!D11</f>
        <v>0</v>
      </c>
      <c r="D189" s="199">
        <f>'Kimutatás adatok'!E11</f>
        <v>0</v>
      </c>
      <c r="E189" s="199">
        <f>'Kimutatás adatok'!F11</f>
        <v>0</v>
      </c>
      <c r="F189" s="199">
        <f>'Kimutatás adatok'!G11</f>
        <v>0</v>
      </c>
      <c r="G189" s="200">
        <f>E189-C189</f>
        <v>0</v>
      </c>
      <c r="H189" s="213">
        <f>Táblázat8[[#This Row],[2024 terv]]-Táblázat8[[#This Row],[2023 várható]]</f>
        <v>0</v>
      </c>
    </row>
    <row r="190" spans="1:10" ht="15" thickBot="1" x14ac:dyDescent="0.35">
      <c r="A190" s="77" t="s">
        <v>7</v>
      </c>
      <c r="B190" s="199">
        <f>B188-B189</f>
        <v>0</v>
      </c>
      <c r="C190" s="199">
        <f t="shared" ref="C190:F190" si="15">C188-C189</f>
        <v>0</v>
      </c>
      <c r="D190" s="199">
        <f t="shared" si="15"/>
        <v>0</v>
      </c>
      <c r="E190" s="199">
        <f t="shared" si="15"/>
        <v>0</v>
      </c>
      <c r="F190" s="199">
        <f t="shared" si="15"/>
        <v>0</v>
      </c>
      <c r="G190" s="203">
        <f>E190-C190</f>
        <v>0</v>
      </c>
      <c r="H190" s="213">
        <f>Táblázat8[[#This Row],[2024 terv]]-Táblázat8[[#This Row],[2023 várható]]</f>
        <v>0</v>
      </c>
    </row>
    <row r="191" spans="1:10" x14ac:dyDescent="0.3">
      <c r="A191" s="29"/>
      <c r="B191" s="29"/>
      <c r="C191" s="29"/>
      <c r="D191" s="29"/>
    </row>
    <row r="192" spans="1:10" x14ac:dyDescent="0.3">
      <c r="A192" s="390" t="s">
        <v>37</v>
      </c>
      <c r="B192" s="390"/>
      <c r="C192" s="390"/>
      <c r="D192" s="390"/>
      <c r="E192" s="390"/>
      <c r="F192" s="390"/>
      <c r="G192" s="390"/>
      <c r="H192" s="390"/>
      <c r="I192" s="39"/>
      <c r="J192" s="39"/>
    </row>
    <row r="193" spans="1:10" s="57" customFormat="1" ht="31.95" customHeight="1" x14ac:dyDescent="0.3">
      <c r="A193" s="389" t="s">
        <v>203</v>
      </c>
      <c r="B193" s="389"/>
      <c r="C193" s="389"/>
      <c r="D193" s="389"/>
      <c r="E193" s="389" t="s">
        <v>204</v>
      </c>
      <c r="F193" s="389"/>
      <c r="G193" s="389"/>
      <c r="H193" s="389"/>
      <c r="I193" s="160"/>
      <c r="J193" s="161"/>
    </row>
    <row r="194" spans="1:10" ht="33.75" customHeight="1" x14ac:dyDescent="0.3">
      <c r="A194" s="454" t="s">
        <v>205</v>
      </c>
      <c r="B194" s="454"/>
      <c r="C194" s="454"/>
      <c r="D194" s="454"/>
      <c r="E194" s="455" t="s">
        <v>206</v>
      </c>
      <c r="F194" s="455"/>
      <c r="G194" s="455"/>
      <c r="H194" s="455"/>
      <c r="I194" s="151"/>
      <c r="J194" s="39"/>
    </row>
    <row r="195" spans="1:10" x14ac:dyDescent="0.3">
      <c r="A195" s="5"/>
      <c r="B195" s="5"/>
      <c r="C195" s="5"/>
      <c r="D195" s="5"/>
      <c r="E195" s="5"/>
      <c r="F195" s="5"/>
      <c r="G195" s="5"/>
      <c r="H195" s="5"/>
    </row>
    <row r="196" spans="1:10" x14ac:dyDescent="0.3">
      <c r="A196" s="436" t="s">
        <v>143</v>
      </c>
      <c r="B196" s="436"/>
      <c r="C196" s="436"/>
      <c r="D196" s="436"/>
      <c r="E196" s="436"/>
      <c r="F196" s="436"/>
      <c r="G196" s="436"/>
      <c r="H196" s="436"/>
    </row>
    <row r="197" spans="1:10" s="39" customFormat="1" x14ac:dyDescent="0.3">
      <c r="A197" s="144" t="s">
        <v>78</v>
      </c>
      <c r="B197" s="144" t="s">
        <v>154</v>
      </c>
      <c r="C197" s="144" t="s">
        <v>81</v>
      </c>
      <c r="D197" s="145" t="s">
        <v>144</v>
      </c>
      <c r="E197" s="144" t="s">
        <v>80</v>
      </c>
      <c r="F197" s="146" t="s">
        <v>100</v>
      </c>
      <c r="G197" s="31"/>
      <c r="H197" s="31"/>
    </row>
    <row r="198" spans="1:10" s="39" customFormat="1" x14ac:dyDescent="0.3">
      <c r="A198" s="147" t="s">
        <v>180</v>
      </c>
      <c r="B198" s="205">
        <f>E198+C198+D198+F198</f>
        <v>31058.241150000016</v>
      </c>
      <c r="C198" s="205">
        <f>'Kimutatás adatok'!C57</f>
        <v>33457</v>
      </c>
      <c r="D198" s="206">
        <f>'Kimutatás adatok'!C58</f>
        <v>-1424</v>
      </c>
      <c r="E198" s="205">
        <f>'Kimutatás adatok'!C56</f>
        <v>1025.2411500000162</v>
      </c>
      <c r="F198" s="77">
        <f>'Kimutatás adatok'!C59</f>
        <v>-2000</v>
      </c>
      <c r="G198" s="31"/>
      <c r="H198" s="31"/>
    </row>
    <row r="199" spans="1:10" s="39" customFormat="1" x14ac:dyDescent="0.3">
      <c r="A199" s="38"/>
      <c r="B199" s="61"/>
      <c r="C199" s="61"/>
      <c r="D199" s="61"/>
      <c r="E199" s="61"/>
      <c r="F199" s="31"/>
      <c r="G199" s="31"/>
      <c r="H199" s="31"/>
    </row>
    <row r="200" spans="1:10" s="39" customFormat="1" x14ac:dyDescent="0.3">
      <c r="A200" s="148" t="s">
        <v>181</v>
      </c>
      <c r="B200" s="148" t="s">
        <v>164</v>
      </c>
      <c r="C200" s="148" t="s">
        <v>171</v>
      </c>
      <c r="D200" s="62"/>
      <c r="E200" s="62"/>
      <c r="F200" s="31"/>
      <c r="G200" s="31"/>
      <c r="H200" s="31"/>
    </row>
    <row r="201" spans="1:10" s="39" customFormat="1" x14ac:dyDescent="0.3">
      <c r="A201" s="69" t="s">
        <v>162</v>
      </c>
      <c r="B201" s="207">
        <f>'Kimutatás adatok'!C72</f>
        <v>27598</v>
      </c>
      <c r="C201" s="207">
        <f>'Kimutatás adatok'!D72</f>
        <v>12634</v>
      </c>
      <c r="D201" s="30"/>
      <c r="E201" s="30"/>
      <c r="F201" s="30"/>
      <c r="G201" s="31"/>
    </row>
    <row r="202" spans="1:10" x14ac:dyDescent="0.3">
      <c r="A202" s="149" t="s">
        <v>161</v>
      </c>
      <c r="B202" s="208">
        <f>'Kimutatás adatok'!C73</f>
        <v>64427</v>
      </c>
      <c r="C202" s="208">
        <f>'Kimutatás adatok'!D73</f>
        <v>117</v>
      </c>
      <c r="D202" s="62"/>
      <c r="E202" s="62"/>
      <c r="F202" s="31"/>
    </row>
    <row r="203" spans="1:10" s="39" customFormat="1" x14ac:dyDescent="0.3">
      <c r="A203" s="38"/>
      <c r="B203" s="38"/>
      <c r="C203" s="38"/>
      <c r="D203" s="38"/>
      <c r="E203" s="38"/>
      <c r="F203" s="31"/>
      <c r="G203" s="31"/>
    </row>
    <row r="204" spans="1:10" s="39" customFormat="1" x14ac:dyDescent="0.3">
      <c r="A204" s="390" t="s">
        <v>153</v>
      </c>
      <c r="B204" s="390"/>
      <c r="C204" s="390"/>
      <c r="D204" s="390"/>
      <c r="E204" s="390"/>
      <c r="F204" s="390"/>
      <c r="G204" s="390"/>
      <c r="H204" s="390"/>
    </row>
    <row r="205" spans="1:10" ht="351" customHeight="1" x14ac:dyDescent="0.3">
      <c r="A205" s="432" t="s">
        <v>312</v>
      </c>
      <c r="B205" s="433"/>
      <c r="C205" s="433"/>
      <c r="D205" s="434"/>
      <c r="E205" s="435" t="s">
        <v>275</v>
      </c>
      <c r="F205" s="435"/>
      <c r="G205" s="435"/>
      <c r="H205" s="435"/>
    </row>
    <row r="206" spans="1:10" x14ac:dyDescent="0.3">
      <c r="A206" s="29"/>
      <c r="B206" s="29"/>
      <c r="C206" s="29"/>
      <c r="D206" s="29"/>
      <c r="E206" s="29"/>
      <c r="F206" s="29"/>
      <c r="G206" s="100"/>
      <c r="H206" s="152"/>
    </row>
    <row r="207" spans="1:10" x14ac:dyDescent="0.3">
      <c r="A207" s="29"/>
      <c r="B207" s="29"/>
      <c r="C207" s="29"/>
      <c r="D207" s="29"/>
      <c r="E207" s="29"/>
      <c r="F207" s="29"/>
      <c r="G207" s="29"/>
      <c r="H207" s="29"/>
    </row>
    <row r="208" spans="1:10" ht="15.6" x14ac:dyDescent="0.3">
      <c r="A208" s="430" t="s">
        <v>10</v>
      </c>
      <c r="B208" s="431"/>
      <c r="C208" s="431"/>
      <c r="D208" s="431"/>
      <c r="E208" s="431"/>
      <c r="F208" s="431"/>
      <c r="G208" s="431"/>
      <c r="H208" s="431"/>
    </row>
    <row r="209" spans="1:8" ht="27" customHeight="1" x14ac:dyDescent="0.3">
      <c r="A209" s="428" t="s">
        <v>193</v>
      </c>
      <c r="B209" s="429"/>
      <c r="C209" s="429"/>
      <c r="D209" s="429"/>
      <c r="E209" s="429"/>
      <c r="F209" s="429"/>
      <c r="G209" s="429"/>
      <c r="H209" s="429"/>
    </row>
    <row r="210" spans="1:8" ht="33.6" customHeight="1" x14ac:dyDescent="0.3">
      <c r="G210" s="100"/>
      <c r="H210" s="100"/>
    </row>
    <row r="211" spans="1:8" ht="15" thickBot="1" x14ac:dyDescent="0.35">
      <c r="A211" s="366" t="s">
        <v>96</v>
      </c>
      <c r="B211" s="366"/>
      <c r="C211" s="366"/>
      <c r="D211" s="366"/>
      <c r="E211" s="366"/>
    </row>
    <row r="212" spans="1:8" ht="15" thickBot="1" x14ac:dyDescent="0.35">
      <c r="A212" s="421" t="s">
        <v>174</v>
      </c>
      <c r="B212" s="422"/>
      <c r="C212" s="422"/>
      <c r="D212" s="422"/>
      <c r="E212" s="423"/>
    </row>
    <row r="213" spans="1:8" ht="39.75" customHeight="1" x14ac:dyDescent="0.3">
      <c r="A213" s="424" t="s">
        <v>175</v>
      </c>
      <c r="B213" s="425"/>
      <c r="C213" s="425"/>
      <c r="D213" s="426" t="s">
        <v>176</v>
      </c>
      <c r="E213" s="427"/>
      <c r="F213" s="57"/>
    </row>
    <row r="214" spans="1:8" ht="39" customHeight="1" x14ac:dyDescent="0.3">
      <c r="A214" s="153" t="s">
        <v>86</v>
      </c>
      <c r="B214" s="420" t="s">
        <v>85</v>
      </c>
      <c r="C214" s="420"/>
      <c r="D214" s="154"/>
      <c r="E214" s="155"/>
      <c r="G214" s="57"/>
      <c r="H214" s="57"/>
    </row>
    <row r="215" spans="1:8" ht="35.25" customHeight="1" x14ac:dyDescent="0.3">
      <c r="A215" s="156" t="s">
        <v>87</v>
      </c>
      <c r="B215" s="414" t="s">
        <v>145</v>
      </c>
      <c r="C215" s="414"/>
      <c r="D215" s="416" t="s">
        <v>95</v>
      </c>
      <c r="E215" s="417"/>
    </row>
    <row r="216" spans="1:8" x14ac:dyDescent="0.3">
      <c r="A216" s="156" t="s">
        <v>88</v>
      </c>
      <c r="B216" s="414"/>
      <c r="C216" s="414"/>
      <c r="D216" s="416"/>
      <c r="E216" s="417"/>
      <c r="F216" s="63"/>
    </row>
    <row r="217" spans="1:8" x14ac:dyDescent="0.3">
      <c r="A217" s="156" t="s">
        <v>89</v>
      </c>
      <c r="B217" s="414"/>
      <c r="C217" s="414"/>
      <c r="D217" s="416"/>
      <c r="E217" s="417"/>
      <c r="F217" s="59"/>
    </row>
    <row r="218" spans="1:8" x14ac:dyDescent="0.3">
      <c r="A218" s="156" t="s">
        <v>90</v>
      </c>
      <c r="B218" s="414"/>
      <c r="C218" s="414"/>
      <c r="D218" s="416"/>
      <c r="E218" s="417"/>
    </row>
    <row r="219" spans="1:8" x14ac:dyDescent="0.3">
      <c r="A219" s="156" t="s">
        <v>91</v>
      </c>
      <c r="B219" s="414"/>
      <c r="C219" s="414"/>
      <c r="D219" s="416"/>
      <c r="E219" s="417"/>
    </row>
    <row r="220" spans="1:8" x14ac:dyDescent="0.3">
      <c r="A220" s="156" t="s">
        <v>92</v>
      </c>
      <c r="B220" s="414"/>
      <c r="C220" s="414"/>
      <c r="D220" s="416"/>
      <c r="E220" s="417"/>
    </row>
    <row r="221" spans="1:8" x14ac:dyDescent="0.3">
      <c r="A221" s="156" t="s">
        <v>93</v>
      </c>
      <c r="B221" s="414"/>
      <c r="C221" s="414"/>
      <c r="D221" s="416"/>
      <c r="E221" s="417"/>
    </row>
    <row r="222" spans="1:8" x14ac:dyDescent="0.3">
      <c r="A222" s="156" t="s">
        <v>94</v>
      </c>
      <c r="B222" s="414"/>
      <c r="C222" s="414"/>
      <c r="D222" s="416"/>
      <c r="E222" s="417"/>
    </row>
    <row r="223" spans="1:8" ht="28.8" x14ac:dyDescent="0.3">
      <c r="A223" s="157" t="s">
        <v>168</v>
      </c>
      <c r="B223" s="414"/>
      <c r="C223" s="414"/>
      <c r="D223" s="416"/>
      <c r="E223" s="417"/>
      <c r="F223" s="59"/>
    </row>
    <row r="224" spans="1:8" ht="16.5" customHeight="1" thickBot="1" x14ac:dyDescent="0.35">
      <c r="A224" s="158"/>
      <c r="B224" s="415"/>
      <c r="C224" s="415"/>
      <c r="D224" s="418"/>
      <c r="E224" s="419"/>
    </row>
  </sheetData>
  <mergeCells count="101">
    <mergeCell ref="G39:H39"/>
    <mergeCell ref="G40:H40"/>
    <mergeCell ref="G41:H41"/>
    <mergeCell ref="C39:D39"/>
    <mergeCell ref="C40:D40"/>
    <mergeCell ref="C42:D42"/>
    <mergeCell ref="A98:B98"/>
    <mergeCell ref="G108:G109"/>
    <mergeCell ref="G42:H42"/>
    <mergeCell ref="G43:H43"/>
    <mergeCell ref="G44:H44"/>
    <mergeCell ref="G45:H45"/>
    <mergeCell ref="E97:H97"/>
    <mergeCell ref="E105:H105"/>
    <mergeCell ref="C45:D45"/>
    <mergeCell ref="C43:D43"/>
    <mergeCell ref="C44:D44"/>
    <mergeCell ref="A196:H196"/>
    <mergeCell ref="A105:B105"/>
    <mergeCell ref="A106:B106"/>
    <mergeCell ref="A107:B107"/>
    <mergeCell ref="E106:F106"/>
    <mergeCell ref="E107:F107"/>
    <mergeCell ref="E183:H183"/>
    <mergeCell ref="A146:H146"/>
    <mergeCell ref="A157:H157"/>
    <mergeCell ref="E144:H144"/>
    <mergeCell ref="A160:D160"/>
    <mergeCell ref="E160:H160"/>
    <mergeCell ref="E123:H123"/>
    <mergeCell ref="A123:D123"/>
    <mergeCell ref="E129:G129"/>
    <mergeCell ref="E130:G130"/>
    <mergeCell ref="A194:D194"/>
    <mergeCell ref="E194:H194"/>
    <mergeCell ref="A115:D115"/>
    <mergeCell ref="E115:H115"/>
    <mergeCell ref="A135:D135"/>
    <mergeCell ref="E135:H135"/>
    <mergeCell ref="A149:D149"/>
    <mergeCell ref="E149:H149"/>
    <mergeCell ref="B215:C224"/>
    <mergeCell ref="D215:E224"/>
    <mergeCell ref="B214:C214"/>
    <mergeCell ref="A204:H204"/>
    <mergeCell ref="A211:E211"/>
    <mergeCell ref="A212:E212"/>
    <mergeCell ref="A213:C213"/>
    <mergeCell ref="D213:E213"/>
    <mergeCell ref="A209:H209"/>
    <mergeCell ref="A208:H208"/>
    <mergeCell ref="A205:D205"/>
    <mergeCell ref="E205:H205"/>
    <mergeCell ref="A193:D193"/>
    <mergeCell ref="A173:H173"/>
    <mergeCell ref="A192:H192"/>
    <mergeCell ref="A97:D97"/>
    <mergeCell ref="A110:B110"/>
    <mergeCell ref="A108:B108"/>
    <mergeCell ref="A109:B109"/>
    <mergeCell ref="E108:F109"/>
    <mergeCell ref="A99:B99"/>
    <mergeCell ref="A100:B100"/>
    <mergeCell ref="E100:F100"/>
    <mergeCell ref="C129:D129"/>
    <mergeCell ref="E193:H193"/>
    <mergeCell ref="A183:D183"/>
    <mergeCell ref="E128:G128"/>
    <mergeCell ref="C128:D128"/>
    <mergeCell ref="A128:B128"/>
    <mergeCell ref="C130:D130"/>
    <mergeCell ref="A129:B129"/>
    <mergeCell ref="A116:B116"/>
    <mergeCell ref="A117:B117"/>
    <mergeCell ref="E117:F117"/>
    <mergeCell ref="E118:F118"/>
    <mergeCell ref="A130:B130"/>
    <mergeCell ref="E34:F34"/>
    <mergeCell ref="E35:F35"/>
    <mergeCell ref="G18:H18"/>
    <mergeCell ref="A185:H185"/>
    <mergeCell ref="A47:H47"/>
    <mergeCell ref="A180:H180"/>
    <mergeCell ref="A120:H120"/>
    <mergeCell ref="A125:H125"/>
    <mergeCell ref="A132:H132"/>
    <mergeCell ref="A144:D144"/>
    <mergeCell ref="A49:H49"/>
    <mergeCell ref="G50:H50"/>
    <mergeCell ref="A94:H94"/>
    <mergeCell ref="A102:H102"/>
    <mergeCell ref="A112:H112"/>
    <mergeCell ref="A33:H33"/>
    <mergeCell ref="E36:H36"/>
    <mergeCell ref="E37:H37"/>
    <mergeCell ref="A36:D36"/>
    <mergeCell ref="A37:D37"/>
    <mergeCell ref="E116:H116"/>
    <mergeCell ref="C38:D38"/>
    <mergeCell ref="C41:D41"/>
    <mergeCell ref="G38:H38"/>
  </mergeCells>
  <pageMargins left="0.70866141732283472" right="0.70866141732283472" top="0.74803149606299213" bottom="0.74803149606299213" header="0.31496062992125984" footer="0.31496062992125984"/>
  <pageSetup paperSize="9" scale="40" fitToHeight="0" orientation="portrait" r:id="rId1"/>
  <headerFooter>
    <oddFooter>&amp;Z&amp;F</oddFooter>
  </headerFooter>
  <rowBreaks count="4" manualBreakCount="4">
    <brk id="47" max="9" man="1"/>
    <brk id="78" max="9" man="1"/>
    <brk id="119" max="9" man="1"/>
    <brk id="171" max="9" man="1"/>
  </rowBreaks>
  <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5"/>
  <sheetViews>
    <sheetView topLeftCell="B1" workbookViewId="0">
      <pane xSplit="1" ySplit="2" topLeftCell="C45" activePane="bottomRight" state="frozen"/>
      <selection activeCell="B1" sqref="B1"/>
      <selection pane="topRight" activeCell="C1" sqref="C1"/>
      <selection pane="bottomLeft" activeCell="B2" sqref="B2"/>
      <selection pane="bottomRight" activeCell="D72" sqref="D72"/>
    </sheetView>
  </sheetViews>
  <sheetFormatPr defaultRowHeight="14.4" x14ac:dyDescent="0.3"/>
  <cols>
    <col min="1" max="1" width="0" hidden="1" customWidth="1"/>
    <col min="2" max="2" width="56.88671875" customWidth="1"/>
    <col min="3" max="3" width="13.44140625" customWidth="1"/>
    <col min="4" max="4" width="13.33203125" bestFit="1" customWidth="1"/>
    <col min="5" max="5" width="17.88671875" customWidth="1"/>
    <col min="6" max="6" width="13.33203125" bestFit="1" customWidth="1"/>
    <col min="7" max="7" width="15.44140625" bestFit="1" customWidth="1"/>
    <col min="8" max="8" width="9.109375" style="1"/>
    <col min="11" max="11" width="13.6640625" customWidth="1"/>
  </cols>
  <sheetData>
    <row r="1" spans="1:12" x14ac:dyDescent="0.3">
      <c r="A1" s="30"/>
      <c r="B1" s="30"/>
      <c r="C1" s="471" t="s">
        <v>154</v>
      </c>
      <c r="D1" s="471"/>
      <c r="E1" s="471"/>
      <c r="F1" s="471"/>
      <c r="G1" s="471"/>
      <c r="H1" s="29"/>
    </row>
    <row r="2" spans="1:12" x14ac:dyDescent="0.3">
      <c r="A2" s="30" t="s">
        <v>24</v>
      </c>
      <c r="B2" s="64" t="s">
        <v>25</v>
      </c>
      <c r="C2" s="64" t="s">
        <v>183</v>
      </c>
      <c r="D2" s="64" t="s">
        <v>179</v>
      </c>
      <c r="E2" s="64" t="s">
        <v>255</v>
      </c>
      <c r="F2" s="64" t="s">
        <v>184</v>
      </c>
      <c r="G2" s="64" t="s">
        <v>185</v>
      </c>
      <c r="H2" s="29"/>
    </row>
    <row r="3" spans="1:12" ht="15" thickBot="1" x14ac:dyDescent="0.35">
      <c r="A3" s="30">
        <v>1</v>
      </c>
      <c r="B3" s="64" t="s">
        <v>26</v>
      </c>
      <c r="C3" s="101"/>
      <c r="D3" s="101"/>
      <c r="E3" s="101"/>
      <c r="F3" s="101"/>
      <c r="G3" s="102"/>
      <c r="H3" s="29"/>
    </row>
    <row r="4" spans="1:12" x14ac:dyDescent="0.3">
      <c r="A4" s="30">
        <v>2</v>
      </c>
      <c r="B4" s="74" t="s">
        <v>27</v>
      </c>
      <c r="C4" s="173">
        <f>'Terv adatok részletes'!B61</f>
        <v>428744.47600000002</v>
      </c>
      <c r="D4" s="170">
        <f>'Terv adatok részletes'!C61</f>
        <v>398623</v>
      </c>
      <c r="E4" s="170">
        <f>'Terv adatok részletes'!D61</f>
        <v>419124.60161999997</v>
      </c>
      <c r="F4" s="170">
        <f>'Terv adatok részletes'!E61</f>
        <v>507066.76399999997</v>
      </c>
      <c r="G4" s="170">
        <f>'Terv adatok részletes'!F61</f>
        <v>552140</v>
      </c>
      <c r="H4" s="103"/>
      <c r="I4" s="3"/>
      <c r="J4" s="3"/>
      <c r="K4" s="3"/>
      <c r="L4" s="3"/>
    </row>
    <row r="5" spans="1:12" x14ac:dyDescent="0.3">
      <c r="A5" s="30">
        <v>3</v>
      </c>
      <c r="B5" s="75" t="s">
        <v>28</v>
      </c>
      <c r="C5" s="174">
        <f>'Terv adatok részletes'!B66</f>
        <v>13530.25</v>
      </c>
      <c r="D5" s="171">
        <f>'Terv adatok részletes'!C66</f>
        <v>10000</v>
      </c>
      <c r="E5" s="171">
        <f>'Terv adatok részletes'!D66</f>
        <v>8116.2330000000002</v>
      </c>
      <c r="F5" s="171">
        <f>'Terv adatok részletes'!E66</f>
        <v>12075</v>
      </c>
      <c r="G5" s="171">
        <f>'Terv adatok részletes'!F66</f>
        <v>10000</v>
      </c>
      <c r="H5" s="29"/>
    </row>
    <row r="6" spans="1:12" x14ac:dyDescent="0.3">
      <c r="A6" s="30">
        <v>4</v>
      </c>
      <c r="B6" s="75" t="s">
        <v>29</v>
      </c>
      <c r="C6" s="174">
        <f>'Terv adatok részletes'!B71</f>
        <v>0</v>
      </c>
      <c r="D6" s="171">
        <f>'Terv adatok részletes'!C71</f>
        <v>0</v>
      </c>
      <c r="E6" s="171">
        <f>'Terv adatok részletes'!D71</f>
        <v>0</v>
      </c>
      <c r="F6" s="171">
        <f>'Terv adatok részletes'!E71</f>
        <v>0</v>
      </c>
      <c r="G6" s="171">
        <f>'Terv adatok részletes'!F71</f>
        <v>0</v>
      </c>
      <c r="H6" s="29"/>
    </row>
    <row r="7" spans="1:12" x14ac:dyDescent="0.3">
      <c r="A7" s="30">
        <v>5</v>
      </c>
      <c r="B7" s="75" t="s">
        <v>5</v>
      </c>
      <c r="C7" s="174">
        <f t="shared" ref="C7:G7" si="0">C4+C5+C6</f>
        <v>442274.72600000002</v>
      </c>
      <c r="D7" s="171">
        <f t="shared" si="0"/>
        <v>408623</v>
      </c>
      <c r="E7" s="171">
        <f t="shared" si="0"/>
        <v>427240.83461999998</v>
      </c>
      <c r="F7" s="171">
        <f t="shared" si="0"/>
        <v>519141.76399999997</v>
      </c>
      <c r="G7" s="171">
        <f t="shared" si="0"/>
        <v>562140</v>
      </c>
      <c r="H7" s="29"/>
    </row>
    <row r="8" spans="1:12" x14ac:dyDescent="0.3">
      <c r="A8" s="30">
        <v>6</v>
      </c>
      <c r="B8" s="75" t="s">
        <v>30</v>
      </c>
      <c r="C8" s="174"/>
      <c r="D8" s="171"/>
      <c r="E8" s="171"/>
      <c r="F8" s="171"/>
      <c r="G8" s="171"/>
      <c r="H8" s="29"/>
    </row>
    <row r="9" spans="1:12" x14ac:dyDescent="0.3">
      <c r="A9" s="30">
        <v>7</v>
      </c>
      <c r="B9" s="75" t="s">
        <v>31</v>
      </c>
      <c r="C9" s="174">
        <f>'Terv adatok részletes'!B62</f>
        <v>380972.81199999998</v>
      </c>
      <c r="D9" s="171">
        <f>'Terv adatok részletes'!C62</f>
        <v>396202</v>
      </c>
      <c r="E9" s="171">
        <f>'Terv adatok részletes'!D62</f>
        <v>345069.20147999993</v>
      </c>
      <c r="F9" s="171">
        <f>'Terv adatok részletes'!E62</f>
        <v>452963.03372000001</v>
      </c>
      <c r="G9" s="171">
        <f>'Terv adatok részletes'!F62</f>
        <v>524081.75884999998</v>
      </c>
      <c r="H9" s="29"/>
    </row>
    <row r="10" spans="1:12" x14ac:dyDescent="0.3">
      <c r="A10" s="30">
        <v>8</v>
      </c>
      <c r="B10" s="75" t="s">
        <v>32</v>
      </c>
      <c r="C10" s="174">
        <f>'Terv adatok részletes'!B67+'Terv adatok részletes'!B68</f>
        <v>6825.2079999999996</v>
      </c>
      <c r="D10" s="171">
        <f>'Terv adatok részletes'!C67+'Terv adatok részletes'!C68</f>
        <v>6500</v>
      </c>
      <c r="E10" s="171">
        <f>'Terv adatok részletes'!D67+'Terv adatok részletes'!D68</f>
        <v>4555.5200000000004</v>
      </c>
      <c r="F10" s="171">
        <f>'Terv adatok részletes'!E67+'Terv adatok részletes'!E68</f>
        <v>7551</v>
      </c>
      <c r="G10" s="171">
        <f>'Terv adatok részletes'!F67+'Terv adatok részletes'!F68</f>
        <v>7000</v>
      </c>
      <c r="H10" s="29"/>
    </row>
    <row r="11" spans="1:12" x14ac:dyDescent="0.3">
      <c r="A11" s="30">
        <v>9</v>
      </c>
      <c r="B11" s="75" t="s">
        <v>33</v>
      </c>
      <c r="C11" s="174">
        <f>'Terv adatok részletes'!B72+'Terv adatok részletes'!B73</f>
        <v>0</v>
      </c>
      <c r="D11" s="171">
        <f>'Terv adatok részletes'!C72+'Terv adatok részletes'!C73</f>
        <v>0</v>
      </c>
      <c r="E11" s="171">
        <f>'Terv adatok részletes'!D72+'Terv adatok részletes'!D73</f>
        <v>0</v>
      </c>
      <c r="F11" s="171">
        <f>'Terv adatok részletes'!E72+'Terv adatok részletes'!E73</f>
        <v>0</v>
      </c>
      <c r="G11" s="171">
        <f>'Terv adatok részletes'!F72+'Terv adatok részletes'!F73</f>
        <v>0</v>
      </c>
      <c r="H11" s="29"/>
    </row>
    <row r="12" spans="1:12" x14ac:dyDescent="0.3">
      <c r="A12" s="30">
        <v>11</v>
      </c>
      <c r="B12" s="75" t="s">
        <v>34</v>
      </c>
      <c r="C12" s="174">
        <f t="shared" ref="C12:G12" si="1">SUM(C9:C11)</f>
        <v>387798.01999999996</v>
      </c>
      <c r="D12" s="171">
        <f t="shared" si="1"/>
        <v>402702</v>
      </c>
      <c r="E12" s="171">
        <f t="shared" si="1"/>
        <v>349624.72147999995</v>
      </c>
      <c r="F12" s="171">
        <f t="shared" si="1"/>
        <v>460514.03372000001</v>
      </c>
      <c r="G12" s="171">
        <f t="shared" si="1"/>
        <v>531081.75884999998</v>
      </c>
      <c r="H12" s="29"/>
    </row>
    <row r="13" spans="1:12" x14ac:dyDescent="0.3">
      <c r="A13" s="30">
        <v>12</v>
      </c>
      <c r="B13" s="75" t="s">
        <v>146</v>
      </c>
      <c r="C13" s="174"/>
      <c r="D13" s="171"/>
      <c r="E13" s="171"/>
      <c r="F13" s="171"/>
      <c r="G13" s="171"/>
      <c r="H13" s="104"/>
    </row>
    <row r="14" spans="1:12" x14ac:dyDescent="0.3">
      <c r="A14" s="30">
        <v>13</v>
      </c>
      <c r="B14" s="75" t="s">
        <v>35</v>
      </c>
      <c r="C14" s="174">
        <f t="shared" ref="C14:G14" si="2">C4-C9</f>
        <v>47771.664000000048</v>
      </c>
      <c r="D14" s="171">
        <f t="shared" si="2"/>
        <v>2421</v>
      </c>
      <c r="E14" s="171">
        <f t="shared" si="2"/>
        <v>74055.400140000042</v>
      </c>
      <c r="F14" s="171">
        <f t="shared" si="2"/>
        <v>54103.73027999996</v>
      </c>
      <c r="G14" s="171">
        <f t="shared" si="2"/>
        <v>28058.241150000016</v>
      </c>
      <c r="H14" s="29"/>
    </row>
    <row r="15" spans="1:12" x14ac:dyDescent="0.3">
      <c r="A15" s="30">
        <v>14</v>
      </c>
      <c r="B15" s="75" t="s">
        <v>36</v>
      </c>
      <c r="C15" s="174">
        <f t="shared" ref="C15:D17" si="3">C5-C10</f>
        <v>6705.0420000000004</v>
      </c>
      <c r="D15" s="171">
        <f t="shared" si="3"/>
        <v>3500</v>
      </c>
      <c r="E15" s="171">
        <f t="shared" ref="E15:G17" si="4">E5-E10</f>
        <v>3560.7129999999997</v>
      </c>
      <c r="F15" s="171">
        <f t="shared" si="4"/>
        <v>4524</v>
      </c>
      <c r="G15" s="171">
        <f t="shared" si="4"/>
        <v>3000</v>
      </c>
      <c r="H15" s="29"/>
    </row>
    <row r="16" spans="1:12" x14ac:dyDescent="0.3">
      <c r="A16" s="30">
        <v>15</v>
      </c>
      <c r="B16" s="75" t="s">
        <v>37</v>
      </c>
      <c r="C16" s="174">
        <f t="shared" si="3"/>
        <v>0</v>
      </c>
      <c r="D16" s="171">
        <f t="shared" si="3"/>
        <v>0</v>
      </c>
      <c r="E16" s="171">
        <f t="shared" si="4"/>
        <v>0</v>
      </c>
      <c r="F16" s="171">
        <f t="shared" si="4"/>
        <v>0</v>
      </c>
      <c r="G16" s="171">
        <f t="shared" si="4"/>
        <v>0</v>
      </c>
      <c r="H16" s="29"/>
    </row>
    <row r="17" spans="1:8" ht="15" thickBot="1" x14ac:dyDescent="0.35">
      <c r="A17" s="30">
        <v>17</v>
      </c>
      <c r="B17" s="76" t="s">
        <v>8</v>
      </c>
      <c r="C17" s="175">
        <f t="shared" si="3"/>
        <v>54476.706000000064</v>
      </c>
      <c r="D17" s="172">
        <f t="shared" si="3"/>
        <v>5921</v>
      </c>
      <c r="E17" s="172">
        <f t="shared" si="4"/>
        <v>77616.11314000003</v>
      </c>
      <c r="F17" s="172">
        <f t="shared" si="4"/>
        <v>58627.73027999996</v>
      </c>
      <c r="G17" s="172">
        <f t="shared" si="4"/>
        <v>31058.241150000016</v>
      </c>
      <c r="H17" s="29"/>
    </row>
    <row r="18" spans="1:8" x14ac:dyDescent="0.3">
      <c r="A18" s="30">
        <v>18</v>
      </c>
      <c r="B18" s="64" t="s">
        <v>38</v>
      </c>
      <c r="C18" s="69"/>
      <c r="D18" s="69"/>
      <c r="E18" s="69"/>
      <c r="F18" s="69"/>
      <c r="G18" s="69"/>
      <c r="H18" s="29"/>
    </row>
    <row r="19" spans="1:8" ht="15" thickBot="1" x14ac:dyDescent="0.35">
      <c r="A19" s="30">
        <v>19</v>
      </c>
      <c r="B19" s="64" t="s">
        <v>39</v>
      </c>
      <c r="C19" s="69"/>
      <c r="D19" s="69"/>
      <c r="E19" s="69"/>
      <c r="F19" s="69"/>
      <c r="G19" s="69"/>
      <c r="H19" s="29"/>
    </row>
    <row r="20" spans="1:8" x14ac:dyDescent="0.3">
      <c r="A20" s="30">
        <v>20</v>
      </c>
      <c r="B20" s="66" t="s">
        <v>27</v>
      </c>
      <c r="C20" s="176">
        <f>'Terv adatok részletes'!B7</f>
        <v>69431.392999999996</v>
      </c>
      <c r="D20" s="176">
        <f>'Terv adatok részletes'!C7</f>
        <v>51225</v>
      </c>
      <c r="E20" s="176">
        <f>'Terv adatok részletes'!D7</f>
        <v>54180.316749999984</v>
      </c>
      <c r="F20" s="176">
        <f>'Terv adatok részletes'!E7</f>
        <v>75468.399999999994</v>
      </c>
      <c r="G20" s="176">
        <f>'Terv adatok részletes'!F7</f>
        <v>77648</v>
      </c>
      <c r="H20" s="29"/>
    </row>
    <row r="21" spans="1:8" x14ac:dyDescent="0.3">
      <c r="A21" s="30"/>
      <c r="B21" s="67" t="s">
        <v>31</v>
      </c>
      <c r="C21" s="177">
        <f>'Terv adatok részletes'!B30</f>
        <v>131653.58100000001</v>
      </c>
      <c r="D21" s="177">
        <f>'Terv adatok részletes'!C30</f>
        <v>135795</v>
      </c>
      <c r="E21" s="177">
        <f>'Terv adatok részletes'!D30</f>
        <v>98052.011829999989</v>
      </c>
      <c r="F21" s="177">
        <f>'Terv adatok részletes'!E30</f>
        <v>137662.03372000001</v>
      </c>
      <c r="G21" s="177">
        <f>'Terv adatok részletes'!F30</f>
        <v>164382.75884999998</v>
      </c>
      <c r="H21" s="29"/>
    </row>
    <row r="22" spans="1:8" x14ac:dyDescent="0.3">
      <c r="A22" s="30"/>
      <c r="B22" s="67" t="s">
        <v>82</v>
      </c>
      <c r="C22" s="228"/>
      <c r="D22" s="190"/>
      <c r="E22" s="229"/>
      <c r="F22" s="190"/>
      <c r="G22" s="229"/>
      <c r="H22" s="29"/>
    </row>
    <row r="23" spans="1:8" s="2" customFormat="1" x14ac:dyDescent="0.3">
      <c r="A23" s="39">
        <v>23</v>
      </c>
      <c r="B23" s="47" t="s">
        <v>40</v>
      </c>
      <c r="C23" s="228"/>
      <c r="D23" s="190"/>
      <c r="E23" s="190"/>
      <c r="F23" s="190"/>
      <c r="G23" s="229"/>
      <c r="H23" s="31"/>
    </row>
    <row r="24" spans="1:8" x14ac:dyDescent="0.3">
      <c r="A24" s="30">
        <v>24</v>
      </c>
      <c r="B24" s="67" t="s">
        <v>41</v>
      </c>
      <c r="C24" s="177">
        <f>'Terv adatok részletes'!B38</f>
        <v>122095.49099999999</v>
      </c>
      <c r="D24" s="177">
        <f>'Terv adatok részletes'!C38</f>
        <v>113533</v>
      </c>
      <c r="E24" s="177">
        <f>'Terv adatok részletes'!D38</f>
        <v>85970.522999999986</v>
      </c>
      <c r="F24" s="177">
        <f>'Terv adatok részletes'!E38</f>
        <v>114538.364</v>
      </c>
      <c r="G24" s="177">
        <f>'Terv adatok részletes'!F38</f>
        <v>140996</v>
      </c>
      <c r="H24" s="29"/>
    </row>
    <row r="25" spans="1:8" x14ac:dyDescent="0.3">
      <c r="A25" s="30">
        <v>25</v>
      </c>
      <c r="B25" s="67" t="s">
        <v>42</v>
      </c>
      <c r="C25" s="177">
        <f>'Terv adatok részletes'!B39</f>
        <v>64152.161999999997</v>
      </c>
      <c r="D25" s="177">
        <f>'Terv adatok részletes'!C39</f>
        <v>68632</v>
      </c>
      <c r="E25" s="177">
        <f>'Terv adatok részletes'!D39</f>
        <v>43257.187890000001</v>
      </c>
      <c r="F25" s="177">
        <f>'Terv adatok részletes'!E39</f>
        <v>58887</v>
      </c>
      <c r="G25" s="177">
        <f>'Terv adatok részletes'!F39</f>
        <v>78384</v>
      </c>
      <c r="H25" s="29"/>
    </row>
    <row r="26" spans="1:8" x14ac:dyDescent="0.3">
      <c r="A26" s="30">
        <v>26</v>
      </c>
      <c r="B26" s="67" t="s">
        <v>43</v>
      </c>
      <c r="C26" s="177">
        <f>C24-C25</f>
        <v>57943.328999999998</v>
      </c>
      <c r="D26" s="177">
        <f t="shared" ref="D26:G26" si="5">D24-D25</f>
        <v>44901</v>
      </c>
      <c r="E26" s="177">
        <f t="shared" si="5"/>
        <v>42713.335109999985</v>
      </c>
      <c r="F26" s="177">
        <f t="shared" si="5"/>
        <v>55651.364000000001</v>
      </c>
      <c r="G26" s="177">
        <f t="shared" si="5"/>
        <v>62612</v>
      </c>
      <c r="H26" s="29"/>
    </row>
    <row r="27" spans="1:8" x14ac:dyDescent="0.3">
      <c r="A27" s="30">
        <v>27</v>
      </c>
      <c r="B27" s="67" t="s">
        <v>44</v>
      </c>
      <c r="C27" s="177">
        <f>'Terv adatok részletes'!B41</f>
        <v>34978.574999999997</v>
      </c>
      <c r="D27" s="177">
        <f>'Terv adatok részletes'!C41</f>
        <v>16035</v>
      </c>
      <c r="E27" s="177">
        <f>'Terv adatok részletes'!D41</f>
        <v>20152.381000000001</v>
      </c>
      <c r="F27" s="177">
        <f>'Terv adatok részletes'!E41</f>
        <v>23160</v>
      </c>
      <c r="G27" s="177">
        <f>'Terv adatok részletes'!F41</f>
        <v>23170</v>
      </c>
      <c r="H27" s="105"/>
    </row>
    <row r="28" spans="1:8" x14ac:dyDescent="0.3">
      <c r="A28" s="30">
        <v>28</v>
      </c>
      <c r="B28" s="67" t="s">
        <v>45</v>
      </c>
      <c r="C28" s="177">
        <f>'Terv adatok részletes'!B42</f>
        <v>14020.552</v>
      </c>
      <c r="D28" s="177">
        <f>'Terv adatok részletes'!C42</f>
        <v>4515</v>
      </c>
      <c r="E28" s="177">
        <f>'Terv adatok részletes'!D42</f>
        <v>4595.07</v>
      </c>
      <c r="F28" s="177">
        <f>'Terv adatok részletes'!E42</f>
        <v>6000</v>
      </c>
      <c r="G28" s="177">
        <f>'Terv adatok részletes'!F42</f>
        <v>6000</v>
      </c>
      <c r="H28" s="105"/>
    </row>
    <row r="29" spans="1:8" x14ac:dyDescent="0.3">
      <c r="A29" s="30">
        <v>29</v>
      </c>
      <c r="B29" s="67" t="s">
        <v>46</v>
      </c>
      <c r="C29" s="177">
        <f>C27-C28</f>
        <v>20958.022999999997</v>
      </c>
      <c r="D29" s="177">
        <f t="shared" ref="D29:G29" si="6">D27-D28</f>
        <v>11520</v>
      </c>
      <c r="E29" s="177">
        <f t="shared" si="6"/>
        <v>15557.311000000002</v>
      </c>
      <c r="F29" s="177">
        <f t="shared" si="6"/>
        <v>17160</v>
      </c>
      <c r="G29" s="177">
        <f t="shared" si="6"/>
        <v>17170</v>
      </c>
      <c r="H29" s="106"/>
    </row>
    <row r="30" spans="1:8" x14ac:dyDescent="0.3">
      <c r="A30" s="30">
        <v>30</v>
      </c>
      <c r="B30" s="67" t="s">
        <v>47</v>
      </c>
      <c r="C30" s="177">
        <f>'Terv adatok részletes'!B44</f>
        <v>11880</v>
      </c>
      <c r="D30" s="177">
        <f>'Terv adatok részletes'!C44</f>
        <v>12280</v>
      </c>
      <c r="E30" s="177">
        <f>'Terv adatok részletes'!D44</f>
        <v>6359</v>
      </c>
      <c r="F30" s="177">
        <f>'Terv adatok részletes'!E44</f>
        <v>13280</v>
      </c>
      <c r="G30" s="177">
        <f>'Terv adatok részletes'!F44</f>
        <v>15520</v>
      </c>
      <c r="H30" s="29"/>
    </row>
    <row r="31" spans="1:8" x14ac:dyDescent="0.3">
      <c r="A31" s="30">
        <v>31</v>
      </c>
      <c r="B31" s="67" t="s">
        <v>48</v>
      </c>
      <c r="C31" s="177">
        <f>'Terv adatok részletes'!B45</f>
        <v>9183.5460000000003</v>
      </c>
      <c r="D31" s="177">
        <f>'Terv adatok részletes'!C45</f>
        <v>10210</v>
      </c>
      <c r="E31" s="177">
        <f>'Terv adatok részletes'!D45</f>
        <v>4950</v>
      </c>
      <c r="F31" s="177">
        <f>'Terv adatok részletes'!E45</f>
        <v>11720</v>
      </c>
      <c r="G31" s="177">
        <f>'Terv adatok részletes'!F45</f>
        <v>13120</v>
      </c>
      <c r="H31" s="29"/>
    </row>
    <row r="32" spans="1:8" x14ac:dyDescent="0.3">
      <c r="A32" s="30">
        <v>32</v>
      </c>
      <c r="B32" s="67" t="s">
        <v>49</v>
      </c>
      <c r="C32" s="177">
        <f>C30-C31</f>
        <v>2696.4539999999997</v>
      </c>
      <c r="D32" s="177">
        <f t="shared" ref="D32:G32" si="7">D30-D31</f>
        <v>2070</v>
      </c>
      <c r="E32" s="177">
        <f t="shared" si="7"/>
        <v>1409</v>
      </c>
      <c r="F32" s="177">
        <f t="shared" si="7"/>
        <v>1560</v>
      </c>
      <c r="G32" s="177">
        <f t="shared" si="7"/>
        <v>2400</v>
      </c>
      <c r="H32" s="29"/>
    </row>
    <row r="33" spans="1:8" x14ac:dyDescent="0.3">
      <c r="A33" s="30">
        <v>33</v>
      </c>
      <c r="B33" s="67" t="s">
        <v>50</v>
      </c>
      <c r="C33" s="177">
        <f>'Terv adatok részletes'!B47</f>
        <v>182605.924</v>
      </c>
      <c r="D33" s="177">
        <f>'Terv adatok részletes'!C47</f>
        <v>198950</v>
      </c>
      <c r="E33" s="177">
        <f>'Terv adatok részletes'!D47</f>
        <v>245590.14087</v>
      </c>
      <c r="F33" s="177">
        <f>'Terv adatok részletes'!E47</f>
        <v>273330</v>
      </c>
      <c r="G33" s="177">
        <f>'Terv adatok részletes'!F47</f>
        <v>292306</v>
      </c>
      <c r="H33" s="29"/>
    </row>
    <row r="34" spans="1:8" x14ac:dyDescent="0.3">
      <c r="A34" s="30">
        <v>34</v>
      </c>
      <c r="B34" s="67" t="s">
        <v>51</v>
      </c>
      <c r="C34" s="177">
        <f>'Terv adatok részletes'!B48</f>
        <v>138161.96100000001</v>
      </c>
      <c r="D34" s="177">
        <f>'Terv adatok részletes'!C48</f>
        <v>155850</v>
      </c>
      <c r="E34" s="177">
        <f>'Terv adatok részletes'!D48</f>
        <v>177566.77176</v>
      </c>
      <c r="F34" s="177">
        <f>'Terv adatok részletes'!E48</f>
        <v>212352</v>
      </c>
      <c r="G34" s="177">
        <f>'Terv adatok részletes'!F48</f>
        <v>235395</v>
      </c>
      <c r="H34" s="29"/>
    </row>
    <row r="35" spans="1:8" x14ac:dyDescent="0.3">
      <c r="A35" s="30">
        <v>35</v>
      </c>
      <c r="B35" s="67" t="s">
        <v>52</v>
      </c>
      <c r="C35" s="177">
        <f>C33-C34</f>
        <v>44443.962999999989</v>
      </c>
      <c r="D35" s="177">
        <f t="shared" ref="D35:G35" si="8">D33-D34</f>
        <v>43100</v>
      </c>
      <c r="E35" s="177">
        <f t="shared" si="8"/>
        <v>68023.36911</v>
      </c>
      <c r="F35" s="177">
        <f t="shared" si="8"/>
        <v>60978</v>
      </c>
      <c r="G35" s="177">
        <f t="shared" si="8"/>
        <v>56911</v>
      </c>
      <c r="H35" s="29"/>
    </row>
    <row r="36" spans="1:8" x14ac:dyDescent="0.3">
      <c r="A36" s="30">
        <v>36</v>
      </c>
      <c r="B36" s="67" t="s">
        <v>147</v>
      </c>
      <c r="C36" s="177">
        <f>'Terv adatok részletes'!B50</f>
        <v>502.5</v>
      </c>
      <c r="D36" s="177">
        <f>'Terv adatok részletes'!C50</f>
        <v>500</v>
      </c>
      <c r="E36" s="177">
        <f>'Terv adatok részletes'!D50</f>
        <v>201.2</v>
      </c>
      <c r="F36" s="177">
        <f>'Terv adatok részletes'!E50</f>
        <v>601</v>
      </c>
      <c r="G36" s="177">
        <f>'Terv adatok részletes'!F50</f>
        <v>2500</v>
      </c>
      <c r="H36" s="29"/>
    </row>
    <row r="37" spans="1:8" x14ac:dyDescent="0.3">
      <c r="A37" s="30">
        <v>37</v>
      </c>
      <c r="B37" s="67" t="s">
        <v>148</v>
      </c>
      <c r="C37" s="177">
        <f>'Terv adatok részletes'!B51</f>
        <v>18323</v>
      </c>
      <c r="D37" s="177">
        <f>'Terv adatok részletes'!C51</f>
        <v>17000</v>
      </c>
      <c r="E37" s="177">
        <f>'Terv adatok részletes'!D51</f>
        <v>11968.512000000001</v>
      </c>
      <c r="F37" s="177">
        <f>'Terv adatok részletes'!E51</f>
        <v>21532</v>
      </c>
      <c r="G37" s="177">
        <f>'Terv adatok részletes'!F51</f>
        <v>21000</v>
      </c>
      <c r="H37" s="29"/>
    </row>
    <row r="38" spans="1:8" x14ac:dyDescent="0.3">
      <c r="A38" s="30">
        <v>38</v>
      </c>
      <c r="B38" s="67" t="s">
        <v>53</v>
      </c>
      <c r="C38" s="177">
        <f>C36-C37</f>
        <v>-17820.5</v>
      </c>
      <c r="D38" s="177">
        <f t="shared" ref="D38:G38" si="9">D36-D37</f>
        <v>-16500</v>
      </c>
      <c r="E38" s="177">
        <f t="shared" si="9"/>
        <v>-11767.312</v>
      </c>
      <c r="F38" s="177">
        <f t="shared" si="9"/>
        <v>-20931</v>
      </c>
      <c r="G38" s="177">
        <f t="shared" si="9"/>
        <v>-18500</v>
      </c>
      <c r="H38" s="29"/>
    </row>
    <row r="39" spans="1:8" x14ac:dyDescent="0.3">
      <c r="A39" s="30">
        <v>39</v>
      </c>
      <c r="B39" s="67" t="s">
        <v>54</v>
      </c>
      <c r="C39" s="177">
        <f>'Terv adatok részletes'!B53</f>
        <v>7250.5929999999998</v>
      </c>
      <c r="D39" s="177">
        <f>'Terv adatok részletes'!C53</f>
        <v>6100</v>
      </c>
      <c r="E39" s="177">
        <f>'Terv adatok részletes'!D53</f>
        <v>6671.04</v>
      </c>
      <c r="F39" s="177">
        <f>'Terv adatok részletes'!E53</f>
        <v>6689</v>
      </c>
      <c r="G39" s="177">
        <f>'Terv adatok részletes'!F53</f>
        <v>0</v>
      </c>
      <c r="H39" s="29"/>
    </row>
    <row r="40" spans="1:8" x14ac:dyDescent="0.3">
      <c r="A40" s="30">
        <v>40</v>
      </c>
      <c r="B40" s="67" t="s">
        <v>55</v>
      </c>
      <c r="C40" s="177">
        <f>'Terv adatok részletes'!B54</f>
        <v>5478.01</v>
      </c>
      <c r="D40" s="177">
        <f>'Terv adatok részletes'!C54</f>
        <v>4200</v>
      </c>
      <c r="E40" s="177">
        <f>'Terv adatok részletes'!D54</f>
        <v>4679.6480000000001</v>
      </c>
      <c r="F40" s="177">
        <f>'Terv adatok részletes'!E54</f>
        <v>4810</v>
      </c>
      <c r="G40" s="177">
        <f>'Terv adatok részletes'!F54</f>
        <v>5800</v>
      </c>
      <c r="H40" s="29"/>
    </row>
    <row r="41" spans="1:8" ht="15" thickBot="1" x14ac:dyDescent="0.35">
      <c r="A41" s="30">
        <v>41</v>
      </c>
      <c r="B41" s="68" t="s">
        <v>56</v>
      </c>
      <c r="C41" s="178">
        <f>C39-C40</f>
        <v>1772.5829999999996</v>
      </c>
      <c r="D41" s="178">
        <f t="shared" ref="D41:G41" si="10">D39-D40</f>
        <v>1900</v>
      </c>
      <c r="E41" s="178">
        <f t="shared" si="10"/>
        <v>1991.3919999999998</v>
      </c>
      <c r="F41" s="178">
        <f t="shared" si="10"/>
        <v>1879</v>
      </c>
      <c r="G41" s="178">
        <f t="shared" si="10"/>
        <v>-5800</v>
      </c>
      <c r="H41" s="29"/>
    </row>
    <row r="42" spans="1:8" x14ac:dyDescent="0.3">
      <c r="A42" s="30">
        <v>46</v>
      </c>
      <c r="B42" s="64" t="s">
        <v>155</v>
      </c>
      <c r="C42" s="41"/>
      <c r="D42" s="41"/>
      <c r="E42" s="41"/>
      <c r="F42" s="41"/>
      <c r="G42" s="42"/>
      <c r="H42" s="29"/>
    </row>
    <row r="43" spans="1:8" ht="15" thickBot="1" x14ac:dyDescent="0.35">
      <c r="A43" s="30">
        <v>48</v>
      </c>
      <c r="B43" s="69" t="s">
        <v>57</v>
      </c>
      <c r="C43" s="43"/>
      <c r="D43" s="43"/>
      <c r="E43" s="43"/>
      <c r="F43" s="43"/>
      <c r="G43" s="44"/>
      <c r="H43" s="29"/>
    </row>
    <row r="44" spans="1:8" x14ac:dyDescent="0.3">
      <c r="A44" s="30">
        <v>49</v>
      </c>
      <c r="B44" s="70" t="s">
        <v>156</v>
      </c>
      <c r="C44" s="80"/>
      <c r="D44" s="80"/>
      <c r="E44" s="80"/>
      <c r="F44" s="80"/>
      <c r="G44" s="80"/>
      <c r="H44" s="29"/>
    </row>
    <row r="45" spans="1:8" ht="15" thickBot="1" x14ac:dyDescent="0.35">
      <c r="A45" s="30">
        <v>50</v>
      </c>
      <c r="B45" s="48" t="s">
        <v>58</v>
      </c>
      <c r="C45" s="179">
        <v>-1383</v>
      </c>
      <c r="D45" s="179">
        <v>-2720</v>
      </c>
      <c r="E45" s="180">
        <v>0</v>
      </c>
      <c r="F45" s="180">
        <v>0</v>
      </c>
      <c r="G45" s="180">
        <v>0</v>
      </c>
      <c r="H45" s="29"/>
    </row>
    <row r="46" spans="1:8" x14ac:dyDescent="0.3">
      <c r="A46" s="30">
        <v>51</v>
      </c>
      <c r="B46" s="77" t="s">
        <v>59</v>
      </c>
      <c r="C46" s="79"/>
      <c r="D46" s="79"/>
      <c r="E46" s="79"/>
      <c r="F46" s="79"/>
      <c r="G46" s="79"/>
      <c r="H46" s="29"/>
    </row>
    <row r="47" spans="1:8" ht="15" thickBot="1" x14ac:dyDescent="0.35">
      <c r="A47" s="30">
        <v>69</v>
      </c>
      <c r="B47" s="64" t="s">
        <v>60</v>
      </c>
      <c r="C47" s="39"/>
      <c r="D47" s="39"/>
      <c r="E47" s="39"/>
      <c r="F47" s="39"/>
      <c r="G47" s="45"/>
      <c r="H47" s="29"/>
    </row>
    <row r="48" spans="1:8" x14ac:dyDescent="0.3">
      <c r="A48" s="30">
        <v>70</v>
      </c>
      <c r="B48" s="71" t="s">
        <v>61</v>
      </c>
      <c r="C48" s="46"/>
      <c r="D48" s="46"/>
      <c r="E48" s="46"/>
      <c r="F48" s="46"/>
      <c r="G48" s="81"/>
      <c r="H48" s="29"/>
    </row>
    <row r="49" spans="1:11" x14ac:dyDescent="0.3">
      <c r="A49" s="30">
        <v>71</v>
      </c>
      <c r="B49" s="82" t="s">
        <v>62</v>
      </c>
      <c r="C49" s="188">
        <v>52802</v>
      </c>
      <c r="D49" s="187">
        <v>43000</v>
      </c>
      <c r="E49" s="190">
        <v>64662</v>
      </c>
      <c r="F49" s="181">
        <f>'Vezetői elemzés'!C138*1000</f>
        <v>63100</v>
      </c>
      <c r="G49" s="190">
        <f>'Vezetői elemzés'!F138*1000</f>
        <v>63000</v>
      </c>
      <c r="H49" s="29"/>
    </row>
    <row r="50" spans="1:11" x14ac:dyDescent="0.3">
      <c r="A50" s="30">
        <v>72</v>
      </c>
      <c r="B50" s="82" t="s">
        <v>63</v>
      </c>
      <c r="C50" s="188">
        <v>-4673</v>
      </c>
      <c r="D50" s="187">
        <v>0</v>
      </c>
      <c r="E50" s="190">
        <v>-4016</v>
      </c>
      <c r="F50" s="190">
        <f>'Vezetői elemzés'!C141*1000</f>
        <v>-5000</v>
      </c>
      <c r="G50" s="190">
        <f>'Vezetői elemzés'!F141*1000</f>
        <v>0</v>
      </c>
      <c r="H50" s="29"/>
    </row>
    <row r="51" spans="1:11" x14ac:dyDescent="0.3">
      <c r="A51" s="30"/>
      <c r="B51" s="82" t="s">
        <v>165</v>
      </c>
      <c r="C51" s="188">
        <v>6269</v>
      </c>
      <c r="D51" s="187">
        <v>5000</v>
      </c>
      <c r="E51" s="190">
        <v>6193</v>
      </c>
      <c r="F51" s="190">
        <v>6089</v>
      </c>
      <c r="G51" s="190">
        <v>0</v>
      </c>
      <c r="H51" s="29"/>
    </row>
    <row r="52" spans="1:11" x14ac:dyDescent="0.3">
      <c r="A52" s="30"/>
      <c r="B52" s="82" t="s">
        <v>166</v>
      </c>
      <c r="C52" s="188">
        <v>6705</v>
      </c>
      <c r="D52" s="187">
        <v>3500</v>
      </c>
      <c r="E52" s="190">
        <v>3561</v>
      </c>
      <c r="F52" s="190">
        <f>'Vezetői elemzés'!B181*1000</f>
        <v>4524</v>
      </c>
      <c r="G52" s="190">
        <f>'Vezetői elemzés'!F181*1000</f>
        <v>3000</v>
      </c>
      <c r="H52" s="29"/>
    </row>
    <row r="53" spans="1:11" ht="15" thickBot="1" x14ac:dyDescent="0.35">
      <c r="A53" s="30"/>
      <c r="B53" s="82" t="s">
        <v>149</v>
      </c>
      <c r="C53" s="189">
        <v>4750</v>
      </c>
      <c r="D53" s="187">
        <v>6500</v>
      </c>
      <c r="E53" s="190">
        <v>9617</v>
      </c>
      <c r="F53" s="190">
        <f>'Vezetői elemzés'!C137*1000</f>
        <v>9600</v>
      </c>
      <c r="G53" s="190">
        <f>'Vezetői elemzés'!F137*1000</f>
        <v>5300</v>
      </c>
      <c r="H53" s="29"/>
    </row>
    <row r="54" spans="1:11" ht="15" thickBot="1" x14ac:dyDescent="0.35">
      <c r="A54" s="30">
        <v>74</v>
      </c>
      <c r="B54" s="64" t="s">
        <v>64</v>
      </c>
      <c r="C54" s="39"/>
      <c r="D54" s="39"/>
      <c r="E54" s="39"/>
      <c r="F54" s="39"/>
      <c r="G54" s="45"/>
      <c r="H54" s="29"/>
    </row>
    <row r="55" spans="1:11" x14ac:dyDescent="0.3">
      <c r="A55" s="30">
        <v>75</v>
      </c>
      <c r="B55" s="71" t="s">
        <v>65</v>
      </c>
      <c r="C55" s="78" t="s">
        <v>186</v>
      </c>
      <c r="D55" s="107"/>
      <c r="E55" s="39"/>
      <c r="F55" s="39"/>
      <c r="G55" s="45"/>
      <c r="H55" s="29"/>
    </row>
    <row r="56" spans="1:11" x14ac:dyDescent="0.3">
      <c r="A56" s="30">
        <v>76</v>
      </c>
      <c r="B56" s="67" t="s">
        <v>139</v>
      </c>
      <c r="C56" s="181">
        <f>'Terv adatok részletes'!U78</f>
        <v>1025.2411500000162</v>
      </c>
      <c r="D56" s="97"/>
      <c r="E56" s="40"/>
      <c r="F56" s="31"/>
      <c r="G56" s="40"/>
      <c r="H56" s="29"/>
    </row>
    <row r="57" spans="1:11" x14ac:dyDescent="0.3">
      <c r="A57" s="30">
        <v>77</v>
      </c>
      <c r="B57" s="67" t="s">
        <v>140</v>
      </c>
      <c r="C57" s="181">
        <f>'Terv adatok részletes'!K78</f>
        <v>33457</v>
      </c>
      <c r="D57" s="97"/>
      <c r="E57" s="40"/>
      <c r="F57" s="31"/>
      <c r="G57" s="40"/>
      <c r="H57" s="29"/>
    </row>
    <row r="58" spans="1:11" x14ac:dyDescent="0.3">
      <c r="A58" s="30">
        <v>78</v>
      </c>
      <c r="B58" s="67" t="s">
        <v>99</v>
      </c>
      <c r="C58" s="181">
        <f>'Terv adatok részletes'!P78</f>
        <v>-1424</v>
      </c>
      <c r="D58" s="97"/>
      <c r="E58" s="31"/>
      <c r="F58" s="31"/>
      <c r="G58" s="40"/>
      <c r="H58" s="29"/>
      <c r="K58" s="336"/>
    </row>
    <row r="59" spans="1:11" ht="15" thickBot="1" x14ac:dyDescent="0.35">
      <c r="A59" s="30">
        <v>79</v>
      </c>
      <c r="B59" s="68" t="s">
        <v>141</v>
      </c>
      <c r="C59" s="183">
        <f>'Terv adatok részletes'!Z78</f>
        <v>-2000</v>
      </c>
      <c r="D59" s="99"/>
      <c r="E59" s="31"/>
      <c r="F59" s="31"/>
      <c r="G59" s="40"/>
      <c r="H59" s="29"/>
      <c r="K59" s="336"/>
    </row>
    <row r="60" spans="1:11" ht="15" thickBot="1" x14ac:dyDescent="0.35">
      <c r="A60" s="30"/>
      <c r="B60" s="64" t="s">
        <v>66</v>
      </c>
      <c r="C60" s="39"/>
      <c r="D60" s="39"/>
      <c r="E60" s="39"/>
      <c r="F60" s="39"/>
      <c r="G60" s="39"/>
      <c r="H60" s="29"/>
      <c r="K60" s="336"/>
    </row>
    <row r="61" spans="1:11" x14ac:dyDescent="0.3">
      <c r="A61" s="30"/>
      <c r="B61" s="71" t="s">
        <v>67</v>
      </c>
      <c r="C61" s="64" t="s">
        <v>183</v>
      </c>
      <c r="D61" s="64" t="s">
        <v>179</v>
      </c>
      <c r="E61" s="64" t="s">
        <v>255</v>
      </c>
      <c r="F61" s="64" t="s">
        <v>184</v>
      </c>
      <c r="G61" s="64" t="s">
        <v>185</v>
      </c>
      <c r="H61" s="29"/>
      <c r="K61" s="336"/>
    </row>
    <row r="62" spans="1:11" x14ac:dyDescent="0.3">
      <c r="A62" s="30"/>
      <c r="B62" s="67" t="s">
        <v>11</v>
      </c>
      <c r="C62" s="181">
        <f>'Terv adatok részletes'!B76</f>
        <v>442274.72600000002</v>
      </c>
      <c r="D62" s="181">
        <f>'Terv adatok részletes'!C76</f>
        <v>408623</v>
      </c>
      <c r="E62" s="181">
        <f>'Terv adatok részletes'!D76</f>
        <v>427240.83461999998</v>
      </c>
      <c r="F62" s="181">
        <f>'Terv adatok részletes'!E76</f>
        <v>519141.76399999997</v>
      </c>
      <c r="G62" s="182">
        <f>'Terv adatok részletes'!F76</f>
        <v>562140</v>
      </c>
      <c r="H62" s="29"/>
      <c r="K62" s="336"/>
    </row>
    <row r="63" spans="1:11" x14ac:dyDescent="0.3">
      <c r="A63" s="30"/>
      <c r="B63" s="67" t="s">
        <v>68</v>
      </c>
      <c r="C63" s="181">
        <f>'Terv adatok részletes'!B77</f>
        <v>387798.01999999996</v>
      </c>
      <c r="D63" s="181">
        <f>'Terv adatok részletes'!C77</f>
        <v>402702</v>
      </c>
      <c r="E63" s="181">
        <f>'Terv adatok részletes'!D77</f>
        <v>349624.72147999995</v>
      </c>
      <c r="F63" s="181">
        <f>'Terv adatok részletes'!E77</f>
        <v>460514.03372000001</v>
      </c>
      <c r="G63" s="182">
        <f>'Terv adatok részletes'!F77</f>
        <v>531081.75884999998</v>
      </c>
      <c r="H63" s="29"/>
      <c r="K63" s="336"/>
    </row>
    <row r="64" spans="1:11" ht="15" thickBot="1" x14ac:dyDescent="0.35">
      <c r="A64" s="30"/>
      <c r="B64" s="68" t="s">
        <v>69</v>
      </c>
      <c r="C64" s="183">
        <f>C62-C63</f>
        <v>54476.706000000064</v>
      </c>
      <c r="D64" s="183">
        <f t="shared" ref="D64:G64" si="11">D62-D63</f>
        <v>5921</v>
      </c>
      <c r="E64" s="183">
        <f t="shared" si="11"/>
        <v>77616.11314000003</v>
      </c>
      <c r="F64" s="183">
        <f t="shared" si="11"/>
        <v>58627.73027999996</v>
      </c>
      <c r="G64" s="184">
        <f t="shared" si="11"/>
        <v>31058.241150000016</v>
      </c>
      <c r="H64" s="29"/>
    </row>
    <row r="65" spans="1:8" ht="15" thickBot="1" x14ac:dyDescent="0.35">
      <c r="A65" s="30"/>
      <c r="B65" s="64" t="s">
        <v>74</v>
      </c>
      <c r="C65" s="39"/>
      <c r="D65" s="39"/>
      <c r="E65" s="39"/>
      <c r="F65" s="39"/>
      <c r="G65" s="39"/>
      <c r="H65" s="29"/>
    </row>
    <row r="66" spans="1:8" x14ac:dyDescent="0.3">
      <c r="A66" s="30"/>
      <c r="B66" s="71" t="s">
        <v>75</v>
      </c>
      <c r="C66" s="46"/>
      <c r="D66" s="46"/>
      <c r="E66" s="46"/>
      <c r="F66" s="46"/>
      <c r="G66" s="46"/>
      <c r="H66" s="29"/>
    </row>
    <row r="67" spans="1:8" x14ac:dyDescent="0.3">
      <c r="A67" s="30"/>
      <c r="B67" s="67" t="s">
        <v>254</v>
      </c>
      <c r="C67" s="77" t="s">
        <v>12</v>
      </c>
      <c r="D67" s="77" t="s">
        <v>13</v>
      </c>
      <c r="E67" s="77" t="s">
        <v>15</v>
      </c>
      <c r="F67" s="77" t="s">
        <v>14</v>
      </c>
      <c r="G67" s="77" t="s">
        <v>16</v>
      </c>
      <c r="H67" s="29"/>
    </row>
    <row r="68" spans="1:8" x14ac:dyDescent="0.3">
      <c r="A68" s="30"/>
      <c r="B68" s="67" t="s">
        <v>68</v>
      </c>
      <c r="C68" s="185">
        <f>F25</f>
        <v>58887</v>
      </c>
      <c r="D68" s="185">
        <f>F28</f>
        <v>6000</v>
      </c>
      <c r="E68" s="185">
        <f>F31</f>
        <v>11720</v>
      </c>
      <c r="F68" s="185">
        <f>F34</f>
        <v>212352</v>
      </c>
      <c r="G68" s="185">
        <f>F37</f>
        <v>21532</v>
      </c>
      <c r="H68" s="29"/>
    </row>
    <row r="69" spans="1:8" ht="15" thickBot="1" x14ac:dyDescent="0.35">
      <c r="A69" s="30"/>
      <c r="B69" s="68" t="s">
        <v>8</v>
      </c>
      <c r="C69" s="186">
        <f>F26</f>
        <v>55651.364000000001</v>
      </c>
      <c r="D69" s="186">
        <f>F29</f>
        <v>17160</v>
      </c>
      <c r="E69" s="186">
        <f>F32</f>
        <v>1560</v>
      </c>
      <c r="F69" s="186">
        <f>F35</f>
        <v>60978</v>
      </c>
      <c r="G69" s="186">
        <f>F38</f>
        <v>-20931</v>
      </c>
      <c r="H69" s="29"/>
    </row>
    <row r="70" spans="1:8" ht="15" thickBot="1" x14ac:dyDescent="0.35">
      <c r="B70" s="30"/>
      <c r="C70" s="30"/>
      <c r="D70" s="30"/>
      <c r="E70" s="30"/>
      <c r="F70" s="30"/>
      <c r="G70" s="30"/>
      <c r="H70" s="29"/>
    </row>
    <row r="71" spans="1:8" x14ac:dyDescent="0.3">
      <c r="B71" s="83" t="s">
        <v>187</v>
      </c>
      <c r="C71" s="108" t="s">
        <v>172</v>
      </c>
      <c r="D71" s="109" t="s">
        <v>256</v>
      </c>
      <c r="E71" s="30"/>
      <c r="F71" s="30"/>
      <c r="G71" s="30"/>
      <c r="H71" s="29"/>
    </row>
    <row r="72" spans="1:8" x14ac:dyDescent="0.3">
      <c r="B72" s="84" t="s">
        <v>160</v>
      </c>
      <c r="C72" s="191">
        <v>27598</v>
      </c>
      <c r="D72" s="182">
        <v>12634</v>
      </c>
      <c r="E72" s="139"/>
      <c r="F72" s="30"/>
      <c r="G72" s="30"/>
      <c r="H72" s="29"/>
    </row>
    <row r="73" spans="1:8" ht="15" thickBot="1" x14ac:dyDescent="0.35">
      <c r="B73" s="85" t="s">
        <v>163</v>
      </c>
      <c r="C73" s="179">
        <v>64427</v>
      </c>
      <c r="D73" s="192">
        <v>117</v>
      </c>
      <c r="E73" s="139"/>
      <c r="F73" s="30"/>
      <c r="G73" s="30"/>
      <c r="H73" s="29"/>
    </row>
    <row r="74" spans="1:8" x14ac:dyDescent="0.3">
      <c r="C74" s="64"/>
      <c r="D74" s="64"/>
    </row>
    <row r="75" spans="1:8" x14ac:dyDescent="0.3">
      <c r="C75" s="73"/>
    </row>
  </sheetData>
  <mergeCells count="1">
    <mergeCell ref="C1:G1"/>
  </mergeCells>
  <printOptions gridLines="1"/>
  <pageMargins left="0.70866141732283472" right="0.70866141732283472" top="0.74803149606299213" bottom="0.74803149606299213" header="0.31496062992125984" footer="0.31496062992125984"/>
  <pageSetup paperSize="9" scale="63" orientation="portrait" r:id="rId1"/>
  <headerFooter>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9"/>
  <sheetViews>
    <sheetView zoomScale="115" zoomScaleNormal="115" workbookViewId="0">
      <pane xSplit="1" ySplit="2" topLeftCell="B3" activePane="bottomRight" state="frozen"/>
      <selection pane="topRight" activeCell="B1" sqref="B1"/>
      <selection pane="bottomLeft" activeCell="A3" sqref="A3"/>
      <selection pane="bottomRight" activeCell="A6" sqref="A6:XFD6"/>
    </sheetView>
  </sheetViews>
  <sheetFormatPr defaultColWidth="17.5546875" defaultRowHeight="22.2" customHeight="1" x14ac:dyDescent="0.3"/>
  <cols>
    <col min="1" max="1" width="29.6640625" customWidth="1"/>
    <col min="3" max="4" width="17.5546875" customWidth="1"/>
    <col min="6" max="6" width="12.6640625" customWidth="1"/>
    <col min="8" max="9" width="17.5546875" customWidth="1"/>
    <col min="11" max="16" width="17.5546875" customWidth="1"/>
    <col min="18" max="19" width="17.5546875" customWidth="1"/>
    <col min="21" max="26" width="17.5546875" customWidth="1"/>
  </cols>
  <sheetData>
    <row r="1" spans="1:30" s="2" customFormat="1" ht="15" thickBot="1" x14ac:dyDescent="0.35">
      <c r="A1" s="6" t="s">
        <v>97</v>
      </c>
      <c r="B1" s="472" t="s">
        <v>79</v>
      </c>
      <c r="C1" s="473"/>
      <c r="D1" s="473"/>
      <c r="E1" s="473"/>
      <c r="F1" s="473"/>
      <c r="G1" s="474" t="s">
        <v>98</v>
      </c>
      <c r="H1" s="475"/>
      <c r="I1" s="475"/>
      <c r="J1" s="475"/>
      <c r="K1" s="476"/>
      <c r="L1" s="474" t="s">
        <v>99</v>
      </c>
      <c r="M1" s="475"/>
      <c r="N1" s="475"/>
      <c r="O1" s="475"/>
      <c r="P1" s="476"/>
      <c r="Q1" s="474" t="s">
        <v>80</v>
      </c>
      <c r="R1" s="475"/>
      <c r="S1" s="475"/>
      <c r="T1" s="475"/>
      <c r="U1" s="475"/>
      <c r="V1" s="474" t="s">
        <v>100</v>
      </c>
      <c r="W1" s="475"/>
      <c r="X1" s="475"/>
      <c r="Y1" s="475"/>
      <c r="Z1" s="476"/>
    </row>
    <row r="2" spans="1:30" s="64" customFormat="1" ht="27" customHeight="1" x14ac:dyDescent="0.3">
      <c r="A2" s="162" t="s">
        <v>101</v>
      </c>
      <c r="B2" s="49" t="s">
        <v>183</v>
      </c>
      <c r="C2" s="50" t="s">
        <v>179</v>
      </c>
      <c r="D2" s="51" t="s">
        <v>251</v>
      </c>
      <c r="E2" s="51" t="s">
        <v>184</v>
      </c>
      <c r="F2" s="52" t="s">
        <v>186</v>
      </c>
      <c r="G2" s="163" t="s">
        <v>183</v>
      </c>
      <c r="H2" s="50" t="s">
        <v>179</v>
      </c>
      <c r="I2" s="51" t="s">
        <v>251</v>
      </c>
      <c r="J2" s="164" t="s">
        <v>184</v>
      </c>
      <c r="K2" s="52" t="s">
        <v>186</v>
      </c>
      <c r="L2" s="163" t="s">
        <v>183</v>
      </c>
      <c r="M2" s="50" t="s">
        <v>179</v>
      </c>
      <c r="N2" s="51" t="s">
        <v>251</v>
      </c>
      <c r="O2" s="164" t="s">
        <v>184</v>
      </c>
      <c r="P2" s="52" t="s">
        <v>186</v>
      </c>
      <c r="Q2" s="165" t="s">
        <v>183</v>
      </c>
      <c r="R2" s="164" t="s">
        <v>179</v>
      </c>
      <c r="S2" s="164" t="s">
        <v>251</v>
      </c>
      <c r="T2" s="164" t="s">
        <v>184</v>
      </c>
      <c r="U2" s="166" t="s">
        <v>186</v>
      </c>
      <c r="V2" s="163" t="s">
        <v>177</v>
      </c>
      <c r="W2" s="50" t="s">
        <v>173</v>
      </c>
      <c r="X2" s="51" t="s">
        <v>182</v>
      </c>
      <c r="Y2" s="51" t="s">
        <v>178</v>
      </c>
      <c r="Z2" s="52" t="s">
        <v>180</v>
      </c>
    </row>
    <row r="3" spans="1:30" ht="14.4" x14ac:dyDescent="0.3">
      <c r="A3" s="7" t="s">
        <v>27</v>
      </c>
      <c r="B3" s="214">
        <v>12420.957000000002</v>
      </c>
      <c r="C3" s="111">
        <v>11200</v>
      </c>
      <c r="D3" s="111">
        <v>12019.162999999999</v>
      </c>
      <c r="E3" s="111">
        <v>12065.4</v>
      </c>
      <c r="F3" s="112">
        <v>11669</v>
      </c>
      <c r="G3" s="110">
        <v>11680.157000000003</v>
      </c>
      <c r="H3" s="111">
        <v>10550</v>
      </c>
      <c r="I3" s="111">
        <v>11249.397999999999</v>
      </c>
      <c r="J3" s="111">
        <v>11365.4</v>
      </c>
      <c r="K3" s="112">
        <v>11019</v>
      </c>
      <c r="L3" s="110">
        <v>0</v>
      </c>
      <c r="M3" s="111">
        <v>0</v>
      </c>
      <c r="N3" s="111">
        <v>0</v>
      </c>
      <c r="O3" s="111">
        <v>0</v>
      </c>
      <c r="P3" s="112">
        <v>0</v>
      </c>
      <c r="Q3" s="110">
        <v>740.8</v>
      </c>
      <c r="R3" s="111">
        <v>650</v>
      </c>
      <c r="S3" s="111">
        <v>769.76499999999999</v>
      </c>
      <c r="T3" s="111">
        <v>700</v>
      </c>
      <c r="U3" s="112">
        <v>650</v>
      </c>
      <c r="V3" s="110">
        <v>0</v>
      </c>
      <c r="W3" s="111">
        <v>0</v>
      </c>
      <c r="X3" s="111">
        <v>0</v>
      </c>
      <c r="Y3" s="111">
        <v>0</v>
      </c>
      <c r="Z3" s="112">
        <v>0</v>
      </c>
    </row>
    <row r="4" spans="1:30" ht="14.4" x14ac:dyDescent="0.3">
      <c r="A4" s="8" t="s">
        <v>102</v>
      </c>
      <c r="B4" s="215">
        <v>12420.957000000002</v>
      </c>
      <c r="C4" s="23">
        <v>11988</v>
      </c>
      <c r="D4" s="23">
        <v>11711.464999999998</v>
      </c>
      <c r="E4" s="23">
        <v>12065.4</v>
      </c>
      <c r="F4" s="23">
        <v>11669</v>
      </c>
      <c r="G4" s="113">
        <v>11680.157000000003</v>
      </c>
      <c r="H4" s="23">
        <v>11381</v>
      </c>
      <c r="I4" s="23">
        <v>10948.199999999999</v>
      </c>
      <c r="J4" s="23">
        <v>11365.4</v>
      </c>
      <c r="K4" s="23">
        <v>11019</v>
      </c>
      <c r="L4" s="113">
        <v>0</v>
      </c>
      <c r="M4" s="23">
        <v>0</v>
      </c>
      <c r="N4" s="23">
        <v>0</v>
      </c>
      <c r="O4" s="23">
        <v>0</v>
      </c>
      <c r="P4" s="23">
        <v>0</v>
      </c>
      <c r="Q4" s="113">
        <v>740.8</v>
      </c>
      <c r="R4" s="23">
        <v>607</v>
      </c>
      <c r="S4" s="23">
        <v>763.26499999999999</v>
      </c>
      <c r="T4" s="23">
        <v>700</v>
      </c>
      <c r="U4" s="23">
        <v>650</v>
      </c>
      <c r="V4" s="113">
        <v>0</v>
      </c>
      <c r="W4" s="23">
        <v>0</v>
      </c>
      <c r="X4" s="23">
        <v>0</v>
      </c>
      <c r="Y4" s="23">
        <v>0</v>
      </c>
      <c r="Z4" s="23">
        <v>0</v>
      </c>
      <c r="AA4">
        <v>0</v>
      </c>
      <c r="AB4">
        <v>0</v>
      </c>
      <c r="AC4">
        <v>0</v>
      </c>
      <c r="AD4">
        <v>0</v>
      </c>
    </row>
    <row r="5" spans="1:30" ht="14.4" x14ac:dyDescent="0.3">
      <c r="A5" s="8" t="s">
        <v>103</v>
      </c>
      <c r="B5" s="215">
        <v>32785.599999999999</v>
      </c>
      <c r="C5" s="23">
        <v>32687</v>
      </c>
      <c r="D5" s="23">
        <v>31058.6</v>
      </c>
      <c r="E5" s="23">
        <v>32945</v>
      </c>
      <c r="F5" s="23">
        <v>32945</v>
      </c>
      <c r="G5" s="113">
        <v>307.25</v>
      </c>
      <c r="H5" s="23">
        <v>100</v>
      </c>
      <c r="I5" s="23">
        <v>307.25</v>
      </c>
      <c r="J5" s="23">
        <v>365</v>
      </c>
      <c r="K5" s="23">
        <v>365</v>
      </c>
      <c r="L5" s="113">
        <v>3041</v>
      </c>
      <c r="M5" s="23">
        <v>3050</v>
      </c>
      <c r="N5" s="23">
        <v>3151</v>
      </c>
      <c r="O5" s="23">
        <v>2830</v>
      </c>
      <c r="P5" s="23">
        <v>2830</v>
      </c>
      <c r="Q5" s="113">
        <v>29437.35</v>
      </c>
      <c r="R5" s="23">
        <v>29537</v>
      </c>
      <c r="S5" s="23">
        <v>27600.35</v>
      </c>
      <c r="T5" s="23">
        <v>29750</v>
      </c>
      <c r="U5" s="23">
        <v>29750</v>
      </c>
      <c r="V5" s="113">
        <v>0</v>
      </c>
      <c r="W5" s="23">
        <v>0</v>
      </c>
      <c r="X5" s="23">
        <v>0</v>
      </c>
      <c r="Y5" s="23">
        <v>0</v>
      </c>
      <c r="Z5" s="23">
        <v>0</v>
      </c>
      <c r="AA5">
        <v>0</v>
      </c>
      <c r="AB5">
        <v>0</v>
      </c>
      <c r="AC5">
        <v>0</v>
      </c>
      <c r="AD5">
        <v>0</v>
      </c>
    </row>
    <row r="6" spans="1:30" ht="31.8" x14ac:dyDescent="0.3">
      <c r="A6" s="8" t="s">
        <v>104</v>
      </c>
      <c r="B6" s="215">
        <v>24224.835999999999</v>
      </c>
      <c r="C6" s="23">
        <v>6550</v>
      </c>
      <c r="D6" s="23">
        <v>11410.251749999999</v>
      </c>
      <c r="E6" s="23">
        <v>30458</v>
      </c>
      <c r="F6" s="23">
        <v>33034</v>
      </c>
      <c r="G6" s="113">
        <v>1577.8870000000002</v>
      </c>
      <c r="H6" s="23">
        <v>225</v>
      </c>
      <c r="I6" s="23">
        <v>7301.3439699999999</v>
      </c>
      <c r="J6" s="23">
        <v>17651</v>
      </c>
      <c r="K6" s="23">
        <v>16671</v>
      </c>
      <c r="L6" s="113">
        <v>46.948999999999998</v>
      </c>
      <c r="M6" s="23">
        <v>200</v>
      </c>
      <c r="N6" s="23">
        <v>8.8607800000000001</v>
      </c>
      <c r="O6" s="23">
        <v>350</v>
      </c>
      <c r="P6" s="23">
        <v>286</v>
      </c>
      <c r="Q6" s="113">
        <v>22600</v>
      </c>
      <c r="R6" s="23">
        <v>6125</v>
      </c>
      <c r="S6" s="23">
        <v>4100.0469999999996</v>
      </c>
      <c r="T6" s="23">
        <v>12457</v>
      </c>
      <c r="U6" s="23">
        <v>16077</v>
      </c>
      <c r="V6" s="113">
        <v>0</v>
      </c>
      <c r="W6" s="23">
        <v>0</v>
      </c>
      <c r="X6" s="23">
        <v>0</v>
      </c>
      <c r="Y6" s="23">
        <v>0</v>
      </c>
      <c r="Z6" s="23">
        <v>0</v>
      </c>
      <c r="AA6">
        <v>0</v>
      </c>
      <c r="AB6">
        <v>0</v>
      </c>
      <c r="AC6">
        <v>0</v>
      </c>
      <c r="AD6">
        <v>0</v>
      </c>
    </row>
    <row r="7" spans="1:30" ht="21.6" x14ac:dyDescent="0.3">
      <c r="A7" s="9" t="s">
        <v>105</v>
      </c>
      <c r="B7" s="216">
        <v>69431.392999999996</v>
      </c>
      <c r="C7" s="115">
        <v>51225</v>
      </c>
      <c r="D7" s="115">
        <v>54180.316749999984</v>
      </c>
      <c r="E7" s="115">
        <v>75468.399999999994</v>
      </c>
      <c r="F7" s="115">
        <v>77648</v>
      </c>
      <c r="G7" s="114">
        <v>13565.294000000002</v>
      </c>
      <c r="H7" s="115">
        <v>11706</v>
      </c>
      <c r="I7" s="115">
        <v>18556.793969999992</v>
      </c>
      <c r="J7" s="115">
        <v>29381.4</v>
      </c>
      <c r="K7" s="115">
        <v>28055</v>
      </c>
      <c r="L7" s="114">
        <v>3087.9490000000001</v>
      </c>
      <c r="M7" s="115">
        <v>3250</v>
      </c>
      <c r="N7" s="115">
        <v>3159.86078</v>
      </c>
      <c r="O7" s="115">
        <v>3180</v>
      </c>
      <c r="P7" s="115">
        <v>3116</v>
      </c>
      <c r="Q7" s="114">
        <v>52778.149999999994</v>
      </c>
      <c r="R7" s="115">
        <v>36269</v>
      </c>
      <c r="S7" s="115">
        <v>32463.661999999997</v>
      </c>
      <c r="T7" s="115">
        <v>42907</v>
      </c>
      <c r="U7" s="115">
        <v>46477</v>
      </c>
      <c r="V7" s="114">
        <v>0</v>
      </c>
      <c r="W7" s="115">
        <v>0</v>
      </c>
      <c r="X7" s="115">
        <v>0</v>
      </c>
      <c r="Y7" s="115">
        <v>0</v>
      </c>
      <c r="Z7" s="115">
        <v>0</v>
      </c>
      <c r="AA7">
        <v>0</v>
      </c>
      <c r="AB7">
        <v>0</v>
      </c>
      <c r="AC7">
        <v>0</v>
      </c>
      <c r="AD7">
        <v>0</v>
      </c>
    </row>
    <row r="8" spans="1:30" ht="21.6" x14ac:dyDescent="0.3">
      <c r="A8" s="7" t="s">
        <v>106</v>
      </c>
      <c r="B8" s="217"/>
      <c r="C8" s="117"/>
      <c r="D8" s="117"/>
      <c r="E8" s="117"/>
      <c r="F8" s="117"/>
      <c r="G8" s="116"/>
      <c r="H8" s="117"/>
      <c r="I8" s="117"/>
      <c r="J8" s="117"/>
      <c r="K8" s="117"/>
      <c r="L8" s="116"/>
      <c r="M8" s="117"/>
      <c r="N8" s="117"/>
      <c r="O8" s="117"/>
      <c r="P8" s="117"/>
      <c r="Q8" s="116"/>
      <c r="R8" s="117"/>
      <c r="S8" s="117"/>
      <c r="T8" s="117"/>
      <c r="U8" s="117"/>
      <c r="V8" s="116"/>
      <c r="W8" s="117"/>
      <c r="X8" s="117"/>
      <c r="Y8" s="117"/>
      <c r="Z8" s="117"/>
    </row>
    <row r="9" spans="1:30" ht="14.4" x14ac:dyDescent="0.3">
      <c r="A9" s="8" t="s">
        <v>107</v>
      </c>
      <c r="B9" s="215">
        <v>733.26800000000003</v>
      </c>
      <c r="C9" s="23">
        <v>1040</v>
      </c>
      <c r="D9" s="23">
        <v>564.52199999999993</v>
      </c>
      <c r="E9" s="23">
        <v>748.36666666666667</v>
      </c>
      <c r="F9" s="23">
        <v>888.37382500000001</v>
      </c>
      <c r="G9" s="113">
        <v>363.988</v>
      </c>
      <c r="H9" s="23">
        <v>410</v>
      </c>
      <c r="I9" s="23">
        <v>171.24700000000001</v>
      </c>
      <c r="J9" s="23">
        <v>216</v>
      </c>
      <c r="K9" s="23">
        <v>394</v>
      </c>
      <c r="L9" s="113">
        <v>24.259</v>
      </c>
      <c r="M9" s="23">
        <v>30</v>
      </c>
      <c r="N9" s="23">
        <v>0</v>
      </c>
      <c r="O9" s="23">
        <v>0</v>
      </c>
      <c r="P9" s="23">
        <v>150</v>
      </c>
      <c r="Q9" s="113">
        <v>345.02100000000002</v>
      </c>
      <c r="R9" s="23">
        <v>600</v>
      </c>
      <c r="S9" s="23">
        <v>393.27499999999998</v>
      </c>
      <c r="T9" s="23">
        <v>532.36666666666667</v>
      </c>
      <c r="U9" s="23">
        <v>344.37382500000001</v>
      </c>
      <c r="V9" s="113">
        <v>0</v>
      </c>
      <c r="W9" s="23">
        <v>0</v>
      </c>
      <c r="X9" s="23">
        <v>0</v>
      </c>
      <c r="Y9" s="23">
        <v>0</v>
      </c>
      <c r="Z9" s="23">
        <v>0</v>
      </c>
      <c r="AA9">
        <v>0</v>
      </c>
      <c r="AB9">
        <v>0</v>
      </c>
      <c r="AC9">
        <v>0</v>
      </c>
      <c r="AD9">
        <v>0</v>
      </c>
    </row>
    <row r="10" spans="1:30" ht="14.4" x14ac:dyDescent="0.3">
      <c r="A10" s="8" t="s">
        <v>108</v>
      </c>
      <c r="B10" s="215">
        <v>0</v>
      </c>
      <c r="C10" s="23">
        <v>25</v>
      </c>
      <c r="D10" s="23">
        <v>0</v>
      </c>
      <c r="E10" s="23">
        <v>0</v>
      </c>
      <c r="F10" s="23">
        <v>0</v>
      </c>
      <c r="G10" s="113">
        <v>0</v>
      </c>
      <c r="H10" s="23">
        <v>25</v>
      </c>
      <c r="I10" s="23">
        <v>0</v>
      </c>
      <c r="J10" s="23">
        <v>0</v>
      </c>
      <c r="K10" s="23">
        <v>0</v>
      </c>
      <c r="L10" s="113">
        <v>0</v>
      </c>
      <c r="M10" s="23">
        <v>0</v>
      </c>
      <c r="N10" s="23">
        <v>0</v>
      </c>
      <c r="O10" s="23">
        <v>0</v>
      </c>
      <c r="P10" s="23">
        <v>0</v>
      </c>
      <c r="Q10" s="113">
        <v>0</v>
      </c>
      <c r="R10" s="23">
        <v>0</v>
      </c>
      <c r="S10" s="23">
        <v>0</v>
      </c>
      <c r="T10" s="23">
        <v>0</v>
      </c>
      <c r="U10" s="23">
        <v>0</v>
      </c>
      <c r="V10" s="113">
        <v>0</v>
      </c>
      <c r="W10" s="23">
        <v>0</v>
      </c>
      <c r="X10" s="23">
        <v>0</v>
      </c>
      <c r="Y10" s="23">
        <v>0</v>
      </c>
      <c r="Z10" s="23">
        <v>0</v>
      </c>
      <c r="AA10">
        <v>0</v>
      </c>
      <c r="AB10">
        <v>0</v>
      </c>
      <c r="AC10">
        <v>0</v>
      </c>
      <c r="AD10">
        <v>0</v>
      </c>
    </row>
    <row r="11" spans="1:30" ht="14.4" x14ac:dyDescent="0.3">
      <c r="A11" s="8" t="s">
        <v>109</v>
      </c>
      <c r="B11" s="215">
        <v>141.023</v>
      </c>
      <c r="C11" s="23">
        <v>255</v>
      </c>
      <c r="D11" s="23">
        <v>81.88</v>
      </c>
      <c r="E11" s="23">
        <v>109.17333333333332</v>
      </c>
      <c r="F11" s="23">
        <v>32.585249999999995</v>
      </c>
      <c r="G11" s="113">
        <v>32.329000000000001</v>
      </c>
      <c r="H11" s="23">
        <v>15</v>
      </c>
      <c r="I11" s="23">
        <v>0</v>
      </c>
      <c r="J11" s="23">
        <v>0</v>
      </c>
      <c r="K11" s="23">
        <v>0</v>
      </c>
      <c r="L11" s="113">
        <v>32.798999999999999</v>
      </c>
      <c r="M11" s="23">
        <v>0</v>
      </c>
      <c r="N11" s="23">
        <v>0</v>
      </c>
      <c r="O11" s="23">
        <v>0</v>
      </c>
      <c r="P11" s="23">
        <v>0</v>
      </c>
      <c r="Q11" s="113">
        <v>75.894999999999996</v>
      </c>
      <c r="R11" s="23">
        <v>240</v>
      </c>
      <c r="S11" s="23">
        <v>81.88</v>
      </c>
      <c r="T11" s="23">
        <v>109.17333333333332</v>
      </c>
      <c r="U11" s="23">
        <v>32.585249999999995</v>
      </c>
      <c r="V11" s="113">
        <v>0</v>
      </c>
      <c r="W11" s="23">
        <v>0</v>
      </c>
      <c r="X11" s="23">
        <v>0</v>
      </c>
      <c r="Y11" s="23">
        <v>0</v>
      </c>
      <c r="Z11" s="23">
        <v>0</v>
      </c>
      <c r="AA11">
        <v>0</v>
      </c>
      <c r="AB11">
        <v>0</v>
      </c>
      <c r="AC11">
        <v>0</v>
      </c>
      <c r="AD11">
        <v>0</v>
      </c>
    </row>
    <row r="12" spans="1:30" ht="14.4" x14ac:dyDescent="0.3">
      <c r="A12" s="8" t="s">
        <v>110</v>
      </c>
      <c r="B12" s="215">
        <v>573.93000000000006</v>
      </c>
      <c r="C12" s="23">
        <v>820</v>
      </c>
      <c r="D12" s="23">
        <v>662.71900000000005</v>
      </c>
      <c r="E12" s="23">
        <v>1211.3120000000001</v>
      </c>
      <c r="F12" s="23">
        <v>1259.8465249999999</v>
      </c>
      <c r="G12" s="113">
        <v>169.26400000000001</v>
      </c>
      <c r="H12" s="23">
        <v>195</v>
      </c>
      <c r="I12" s="23">
        <v>37.570999999999998</v>
      </c>
      <c r="J12" s="23">
        <v>236</v>
      </c>
      <c r="K12" s="23">
        <v>136</v>
      </c>
      <c r="L12" s="113">
        <v>0</v>
      </c>
      <c r="M12" s="23">
        <v>265</v>
      </c>
      <c r="N12" s="23">
        <v>28.664000000000001</v>
      </c>
      <c r="O12" s="23">
        <v>180</v>
      </c>
      <c r="P12" s="23">
        <v>220</v>
      </c>
      <c r="Q12" s="113">
        <v>404.666</v>
      </c>
      <c r="R12" s="23">
        <v>360</v>
      </c>
      <c r="S12" s="23">
        <v>596.48400000000004</v>
      </c>
      <c r="T12" s="23">
        <v>795.31200000000013</v>
      </c>
      <c r="U12" s="23">
        <v>903.84652500000004</v>
      </c>
      <c r="V12" s="113">
        <v>0</v>
      </c>
      <c r="W12" s="23">
        <v>0</v>
      </c>
      <c r="X12" s="23">
        <v>0</v>
      </c>
      <c r="Y12" s="23">
        <v>0</v>
      </c>
      <c r="Z12" s="23">
        <v>0</v>
      </c>
      <c r="AA12">
        <v>0</v>
      </c>
      <c r="AB12">
        <v>0</v>
      </c>
      <c r="AC12">
        <v>0</v>
      </c>
      <c r="AD12">
        <v>0</v>
      </c>
    </row>
    <row r="13" spans="1:30" ht="14.4" x14ac:dyDescent="0.3">
      <c r="A13" s="8" t="s">
        <v>111</v>
      </c>
      <c r="B13" s="215">
        <v>14.218</v>
      </c>
      <c r="C13" s="23">
        <v>65</v>
      </c>
      <c r="D13" s="23">
        <v>9.3879999999999999</v>
      </c>
      <c r="E13" s="23">
        <v>12.517333333333333</v>
      </c>
      <c r="F13" s="23">
        <v>16.194299999999998</v>
      </c>
      <c r="G13" s="113">
        <v>3.9649999999999999</v>
      </c>
      <c r="H13" s="23">
        <v>5</v>
      </c>
      <c r="I13" s="23">
        <v>0</v>
      </c>
      <c r="J13" s="23">
        <v>0</v>
      </c>
      <c r="K13" s="23">
        <v>0</v>
      </c>
      <c r="L13" s="113">
        <v>0</v>
      </c>
      <c r="M13" s="23">
        <v>0</v>
      </c>
      <c r="N13" s="23">
        <v>0</v>
      </c>
      <c r="O13" s="23">
        <v>0</v>
      </c>
      <c r="P13" s="23">
        <v>0</v>
      </c>
      <c r="Q13" s="113">
        <v>10.253</v>
      </c>
      <c r="R13" s="23">
        <v>60</v>
      </c>
      <c r="S13" s="23">
        <v>9.3879999999999999</v>
      </c>
      <c r="T13" s="23">
        <v>12.517333333333333</v>
      </c>
      <c r="U13" s="23">
        <v>16.194299999999998</v>
      </c>
      <c r="V13" s="113">
        <v>0</v>
      </c>
      <c r="W13" s="23">
        <v>0</v>
      </c>
      <c r="X13" s="23">
        <v>0</v>
      </c>
      <c r="Y13" s="23">
        <v>0</v>
      </c>
      <c r="Z13" s="23">
        <v>0</v>
      </c>
      <c r="AA13">
        <v>0</v>
      </c>
      <c r="AB13">
        <v>0</v>
      </c>
      <c r="AC13">
        <v>0</v>
      </c>
      <c r="AD13">
        <v>0</v>
      </c>
    </row>
    <row r="14" spans="1:30" ht="14.4" x14ac:dyDescent="0.3">
      <c r="A14" s="8" t="s">
        <v>112</v>
      </c>
      <c r="B14" s="215">
        <v>440.93399999999997</v>
      </c>
      <c r="C14" s="23">
        <v>185</v>
      </c>
      <c r="D14" s="23">
        <v>477.10499999999996</v>
      </c>
      <c r="E14" s="23">
        <v>497.18533333333335</v>
      </c>
      <c r="F14" s="23">
        <v>234.058525</v>
      </c>
      <c r="G14" s="113">
        <v>40.468000000000004</v>
      </c>
      <c r="H14" s="23">
        <v>65</v>
      </c>
      <c r="I14" s="23">
        <v>347.21599999999995</v>
      </c>
      <c r="J14" s="23">
        <v>324</v>
      </c>
      <c r="K14" s="23">
        <v>10</v>
      </c>
      <c r="L14" s="113">
        <v>66.989999999999995</v>
      </c>
      <c r="M14" s="23">
        <v>0</v>
      </c>
      <c r="N14" s="23">
        <v>0</v>
      </c>
      <c r="O14" s="23">
        <v>0</v>
      </c>
      <c r="P14" s="23">
        <v>0</v>
      </c>
      <c r="Q14" s="113">
        <v>333.476</v>
      </c>
      <c r="R14" s="23">
        <v>120</v>
      </c>
      <c r="S14" s="23">
        <v>129.88900000000001</v>
      </c>
      <c r="T14" s="23">
        <v>173.18533333333335</v>
      </c>
      <c r="U14" s="23">
        <v>224.058525</v>
      </c>
      <c r="V14" s="113">
        <v>0</v>
      </c>
      <c r="W14" s="23">
        <v>0</v>
      </c>
      <c r="X14" s="23">
        <v>0</v>
      </c>
      <c r="Y14" s="23">
        <v>0</v>
      </c>
      <c r="Z14" s="23">
        <v>0</v>
      </c>
      <c r="AA14">
        <v>0</v>
      </c>
      <c r="AB14">
        <v>0</v>
      </c>
      <c r="AC14">
        <v>0</v>
      </c>
      <c r="AD14">
        <v>0</v>
      </c>
    </row>
    <row r="15" spans="1:30" ht="14.4" x14ac:dyDescent="0.3">
      <c r="A15" s="8" t="s">
        <v>169</v>
      </c>
      <c r="B15" s="215">
        <v>2535.0769999999998</v>
      </c>
      <c r="C15" s="23">
        <v>1901</v>
      </c>
      <c r="D15" s="23">
        <v>1112.2275399999999</v>
      </c>
      <c r="E15" s="23">
        <v>1435.9626666666666</v>
      </c>
      <c r="F15" s="23">
        <v>1540</v>
      </c>
      <c r="G15" s="113">
        <v>64.260000000000005</v>
      </c>
      <c r="H15" s="23">
        <v>81</v>
      </c>
      <c r="I15" s="23">
        <v>94.968999999999994</v>
      </c>
      <c r="J15" s="23">
        <v>100</v>
      </c>
      <c r="K15" s="23">
        <v>40</v>
      </c>
      <c r="L15" s="113">
        <v>13.263999999999999</v>
      </c>
      <c r="M15" s="23">
        <v>20</v>
      </c>
      <c r="N15" s="23">
        <v>15.28654</v>
      </c>
      <c r="O15" s="23">
        <v>0</v>
      </c>
      <c r="P15" s="23">
        <v>0</v>
      </c>
      <c r="Q15" s="113">
        <v>2457.5529999999999</v>
      </c>
      <c r="R15" s="23">
        <v>1800</v>
      </c>
      <c r="S15" s="23">
        <v>1001.972</v>
      </c>
      <c r="T15" s="23">
        <v>1335.9626666666666</v>
      </c>
      <c r="U15" s="23">
        <v>1500</v>
      </c>
      <c r="V15" s="113">
        <v>0</v>
      </c>
      <c r="W15" s="23">
        <v>0</v>
      </c>
      <c r="X15" s="23">
        <v>0</v>
      </c>
      <c r="Y15" s="23">
        <v>0</v>
      </c>
      <c r="Z15" s="23">
        <v>0</v>
      </c>
      <c r="AA15">
        <v>0</v>
      </c>
      <c r="AB15">
        <v>0</v>
      </c>
      <c r="AC15">
        <v>0</v>
      </c>
      <c r="AD15">
        <v>0</v>
      </c>
    </row>
    <row r="16" spans="1:30" ht="14.4" x14ac:dyDescent="0.3">
      <c r="A16" s="8" t="s">
        <v>113</v>
      </c>
      <c r="B16" s="215">
        <v>171.18199999999999</v>
      </c>
      <c r="C16" s="23">
        <v>300</v>
      </c>
      <c r="D16" s="23">
        <v>247.71100000000001</v>
      </c>
      <c r="E16" s="23">
        <v>312.28133333333335</v>
      </c>
      <c r="F16" s="23">
        <v>334.151475</v>
      </c>
      <c r="G16" s="113">
        <v>0</v>
      </c>
      <c r="H16" s="23">
        <v>0</v>
      </c>
      <c r="I16" s="23">
        <v>54</v>
      </c>
      <c r="J16" s="23">
        <v>54</v>
      </c>
      <c r="K16" s="23">
        <v>0</v>
      </c>
      <c r="L16" s="113">
        <v>0</v>
      </c>
      <c r="M16" s="23">
        <v>0</v>
      </c>
      <c r="N16" s="23">
        <v>0</v>
      </c>
      <c r="O16" s="23">
        <v>0</v>
      </c>
      <c r="P16" s="23">
        <v>0</v>
      </c>
      <c r="Q16" s="113">
        <v>171.18199999999999</v>
      </c>
      <c r="R16" s="23">
        <v>300</v>
      </c>
      <c r="S16" s="23">
        <v>193.71100000000001</v>
      </c>
      <c r="T16" s="23">
        <v>258.28133333333335</v>
      </c>
      <c r="U16" s="23">
        <v>334.151475</v>
      </c>
      <c r="V16" s="113">
        <v>0</v>
      </c>
      <c r="W16" s="23">
        <v>0</v>
      </c>
      <c r="X16" s="23">
        <v>0</v>
      </c>
      <c r="Y16" s="23">
        <v>0</v>
      </c>
      <c r="Z16" s="23">
        <v>0</v>
      </c>
      <c r="AA16">
        <v>0</v>
      </c>
      <c r="AB16">
        <v>0</v>
      </c>
      <c r="AC16">
        <v>0</v>
      </c>
      <c r="AD16">
        <v>0</v>
      </c>
    </row>
    <row r="17" spans="1:30" ht="14.4" x14ac:dyDescent="0.3">
      <c r="A17" s="8" t="s">
        <v>114</v>
      </c>
      <c r="B17" s="215">
        <v>2479.0700000000002</v>
      </c>
      <c r="C17" s="23">
        <v>2152</v>
      </c>
      <c r="D17" s="23">
        <v>2467.0909999999999</v>
      </c>
      <c r="E17" s="23">
        <v>2298.8986666666669</v>
      </c>
      <c r="F17" s="23">
        <v>2698.4200999999994</v>
      </c>
      <c r="G17" s="113">
        <v>176.9</v>
      </c>
      <c r="H17" s="23">
        <v>187</v>
      </c>
      <c r="I17" s="23">
        <v>111.91699999999999</v>
      </c>
      <c r="J17" s="23">
        <v>160</v>
      </c>
      <c r="K17" s="23">
        <v>234</v>
      </c>
      <c r="L17" s="113">
        <v>6.17</v>
      </c>
      <c r="M17" s="23">
        <v>45</v>
      </c>
      <c r="N17" s="23">
        <v>4</v>
      </c>
      <c r="O17" s="23">
        <v>4</v>
      </c>
      <c r="P17" s="23">
        <v>0</v>
      </c>
      <c r="Q17" s="113">
        <v>2296</v>
      </c>
      <c r="R17" s="23">
        <v>1920</v>
      </c>
      <c r="S17" s="23">
        <v>2351.174</v>
      </c>
      <c r="T17" s="23">
        <v>2134.8986666666669</v>
      </c>
      <c r="U17" s="23">
        <v>2464.4200999999994</v>
      </c>
      <c r="V17" s="113">
        <v>0</v>
      </c>
      <c r="W17" s="23">
        <v>0</v>
      </c>
      <c r="X17" s="23">
        <v>0</v>
      </c>
      <c r="Y17" s="23">
        <v>0</v>
      </c>
      <c r="Z17" s="23">
        <v>0</v>
      </c>
      <c r="AA17">
        <v>0</v>
      </c>
      <c r="AB17">
        <v>0</v>
      </c>
      <c r="AC17">
        <v>0</v>
      </c>
      <c r="AD17">
        <v>0</v>
      </c>
    </row>
    <row r="18" spans="1:30" ht="14.4" x14ac:dyDescent="0.3">
      <c r="A18" s="8" t="s">
        <v>115</v>
      </c>
      <c r="B18" s="215">
        <v>5009.2</v>
      </c>
      <c r="C18" s="23">
        <v>6000</v>
      </c>
      <c r="D18" s="23">
        <v>216.2</v>
      </c>
      <c r="E18" s="23">
        <v>5500</v>
      </c>
      <c r="F18" s="23">
        <v>6324.9999999999991</v>
      </c>
      <c r="G18" s="113">
        <v>76.2</v>
      </c>
      <c r="H18" s="23">
        <v>0</v>
      </c>
      <c r="I18" s="23">
        <v>0</v>
      </c>
      <c r="J18" s="23">
        <v>0</v>
      </c>
      <c r="K18" s="23">
        <v>0</v>
      </c>
      <c r="L18" s="113">
        <v>0</v>
      </c>
      <c r="M18" s="23">
        <v>0</v>
      </c>
      <c r="N18" s="23">
        <v>0</v>
      </c>
      <c r="O18" s="23">
        <v>0</v>
      </c>
      <c r="P18" s="23">
        <v>0</v>
      </c>
      <c r="Q18" s="113">
        <v>4933</v>
      </c>
      <c r="R18" s="23">
        <v>6000</v>
      </c>
      <c r="S18" s="23">
        <v>216.2</v>
      </c>
      <c r="T18" s="23">
        <v>5500</v>
      </c>
      <c r="U18" s="23">
        <v>6324.9999999999991</v>
      </c>
      <c r="V18" s="113">
        <v>0</v>
      </c>
      <c r="W18" s="23">
        <v>0</v>
      </c>
      <c r="X18" s="23">
        <v>0</v>
      </c>
      <c r="Y18" s="23">
        <v>0</v>
      </c>
      <c r="Z18" s="23">
        <v>0</v>
      </c>
      <c r="AA18">
        <v>0</v>
      </c>
      <c r="AB18">
        <v>0</v>
      </c>
      <c r="AC18">
        <v>0</v>
      </c>
      <c r="AD18">
        <v>0</v>
      </c>
    </row>
    <row r="19" spans="1:30" ht="14.4" x14ac:dyDescent="0.3">
      <c r="A19" s="8" t="s">
        <v>116</v>
      </c>
      <c r="B19" s="215">
        <v>14880.038</v>
      </c>
      <c r="C19" s="23">
        <v>9930</v>
      </c>
      <c r="D19" s="23">
        <v>10149.941000000001</v>
      </c>
      <c r="E19" s="23">
        <v>13300.706666666667</v>
      </c>
      <c r="F19" s="23">
        <v>14943.942824999998</v>
      </c>
      <c r="G19" s="113">
        <v>1037.604</v>
      </c>
      <c r="H19" s="23">
        <v>1160</v>
      </c>
      <c r="I19" s="23">
        <v>575.72300000000007</v>
      </c>
      <c r="J19" s="23">
        <v>714</v>
      </c>
      <c r="K19" s="23">
        <v>686</v>
      </c>
      <c r="L19" s="113">
        <v>944.95500000000004</v>
      </c>
      <c r="M19" s="23">
        <v>1030</v>
      </c>
      <c r="N19" s="23">
        <v>599.18799999999999</v>
      </c>
      <c r="O19" s="23">
        <v>620</v>
      </c>
      <c r="P19" s="23">
        <v>700</v>
      </c>
      <c r="Q19" s="113">
        <v>12897.478999999999</v>
      </c>
      <c r="R19" s="23">
        <v>7740</v>
      </c>
      <c r="S19" s="23">
        <v>8975.0300000000007</v>
      </c>
      <c r="T19" s="23">
        <v>11966.706666666667</v>
      </c>
      <c r="U19" s="23">
        <v>13557.942824999998</v>
      </c>
      <c r="V19" s="113">
        <v>0</v>
      </c>
      <c r="W19" s="23">
        <v>0</v>
      </c>
      <c r="X19" s="23">
        <v>0</v>
      </c>
      <c r="Y19" s="23">
        <v>0</v>
      </c>
      <c r="Z19" s="23">
        <v>0</v>
      </c>
      <c r="AA19">
        <v>0</v>
      </c>
      <c r="AB19">
        <v>0</v>
      </c>
      <c r="AC19">
        <v>0</v>
      </c>
      <c r="AD19">
        <v>0</v>
      </c>
    </row>
    <row r="20" spans="1:30" ht="14.4" x14ac:dyDescent="0.3">
      <c r="A20" s="8" t="s">
        <v>117</v>
      </c>
      <c r="B20" s="215">
        <v>2155.3599999999997</v>
      </c>
      <c r="C20" s="23">
        <v>3395</v>
      </c>
      <c r="D20" s="23">
        <v>2222.21</v>
      </c>
      <c r="E20" s="23">
        <v>2858</v>
      </c>
      <c r="F20" s="23">
        <v>3725</v>
      </c>
      <c r="G20" s="113">
        <v>594</v>
      </c>
      <c r="H20" s="23">
        <v>1565</v>
      </c>
      <c r="I20" s="23">
        <v>252.20999999999998</v>
      </c>
      <c r="J20" s="23">
        <v>738</v>
      </c>
      <c r="K20" s="23">
        <v>1305</v>
      </c>
      <c r="L20" s="113">
        <v>0</v>
      </c>
      <c r="M20" s="23">
        <v>30</v>
      </c>
      <c r="N20" s="23">
        <v>0</v>
      </c>
      <c r="O20" s="23">
        <v>120</v>
      </c>
      <c r="P20" s="23">
        <v>420</v>
      </c>
      <c r="Q20" s="113">
        <v>1561.36</v>
      </c>
      <c r="R20" s="23">
        <v>1800</v>
      </c>
      <c r="S20" s="23">
        <v>1970</v>
      </c>
      <c r="T20" s="23">
        <v>2000</v>
      </c>
      <c r="U20" s="23">
        <v>2000</v>
      </c>
      <c r="V20" s="113">
        <v>0</v>
      </c>
      <c r="W20" s="23">
        <v>0</v>
      </c>
      <c r="X20" s="23">
        <v>0</v>
      </c>
      <c r="Y20" s="23">
        <v>0</v>
      </c>
      <c r="Z20" s="23">
        <v>0</v>
      </c>
      <c r="AA20">
        <v>0</v>
      </c>
      <c r="AB20">
        <v>0</v>
      </c>
      <c r="AC20">
        <v>0</v>
      </c>
      <c r="AD20">
        <v>0</v>
      </c>
    </row>
    <row r="21" spans="1:30" ht="14.4" x14ac:dyDescent="0.3">
      <c r="A21" s="8" t="s">
        <v>118</v>
      </c>
      <c r="B21" s="215">
        <v>63640</v>
      </c>
      <c r="C21" s="23">
        <v>68985</v>
      </c>
      <c r="D21" s="23">
        <v>48937.923999999999</v>
      </c>
      <c r="E21" s="23">
        <v>68970</v>
      </c>
      <c r="F21" s="23">
        <v>85964</v>
      </c>
      <c r="G21" s="113">
        <v>0</v>
      </c>
      <c r="H21" s="23">
        <v>0</v>
      </c>
      <c r="I21" s="23">
        <v>0</v>
      </c>
      <c r="J21" s="23">
        <v>0</v>
      </c>
      <c r="K21" s="23">
        <v>0</v>
      </c>
      <c r="L21" s="113">
        <v>0</v>
      </c>
      <c r="M21" s="23">
        <v>0</v>
      </c>
      <c r="N21" s="23">
        <v>0</v>
      </c>
      <c r="O21" s="23">
        <v>0</v>
      </c>
      <c r="P21" s="23">
        <v>0</v>
      </c>
      <c r="Q21" s="113">
        <v>63640</v>
      </c>
      <c r="R21" s="23">
        <v>68985</v>
      </c>
      <c r="S21" s="23">
        <v>48937.923999999999</v>
      </c>
      <c r="T21" s="23">
        <v>68970</v>
      </c>
      <c r="U21" s="23">
        <v>85964</v>
      </c>
      <c r="V21" s="113">
        <v>0</v>
      </c>
      <c r="W21" s="23">
        <v>0</v>
      </c>
      <c r="X21" s="23">
        <v>0</v>
      </c>
      <c r="Y21" s="23">
        <v>0</v>
      </c>
      <c r="Z21" s="23">
        <v>0</v>
      </c>
      <c r="AA21">
        <v>0</v>
      </c>
      <c r="AB21">
        <v>0</v>
      </c>
      <c r="AC21">
        <v>0</v>
      </c>
      <c r="AD21">
        <v>0</v>
      </c>
    </row>
    <row r="22" spans="1:30" ht="14.4" x14ac:dyDescent="0.3">
      <c r="A22" s="8" t="s">
        <v>119</v>
      </c>
      <c r="B22" s="215">
        <v>1028.6569999999999</v>
      </c>
      <c r="C22" s="23">
        <v>1104</v>
      </c>
      <c r="D22" s="23">
        <v>860.27599999999984</v>
      </c>
      <c r="E22" s="23">
        <v>988.78666666666663</v>
      </c>
      <c r="F22" s="23">
        <v>963.97775000000001</v>
      </c>
      <c r="G22" s="113">
        <v>858.61699999999996</v>
      </c>
      <c r="H22" s="23">
        <v>744</v>
      </c>
      <c r="I22" s="23">
        <v>531.18599999999992</v>
      </c>
      <c r="J22" s="23">
        <v>550</v>
      </c>
      <c r="K22" s="23">
        <v>560</v>
      </c>
      <c r="L22" s="113">
        <v>0</v>
      </c>
      <c r="M22" s="23">
        <v>0</v>
      </c>
      <c r="N22" s="23">
        <v>0</v>
      </c>
      <c r="O22" s="23">
        <v>0</v>
      </c>
      <c r="P22" s="23">
        <v>0</v>
      </c>
      <c r="Q22" s="113">
        <v>170.04</v>
      </c>
      <c r="R22" s="23">
        <v>360</v>
      </c>
      <c r="S22" s="23">
        <v>329.09</v>
      </c>
      <c r="T22" s="23">
        <v>438.78666666666663</v>
      </c>
      <c r="U22" s="23">
        <v>403.97774999999996</v>
      </c>
      <c r="V22" s="113">
        <v>0</v>
      </c>
      <c r="W22" s="23">
        <v>0</v>
      </c>
      <c r="X22" s="23">
        <v>0</v>
      </c>
      <c r="Y22" s="23">
        <v>0</v>
      </c>
      <c r="Z22" s="23">
        <v>0</v>
      </c>
      <c r="AA22">
        <v>0</v>
      </c>
      <c r="AB22">
        <v>0</v>
      </c>
      <c r="AC22">
        <v>0</v>
      </c>
      <c r="AD22">
        <v>0</v>
      </c>
    </row>
    <row r="23" spans="1:30" ht="14.4" x14ac:dyDescent="0.3">
      <c r="A23" s="10" t="s">
        <v>276</v>
      </c>
      <c r="B23" s="215">
        <v>2169.9380000000001</v>
      </c>
      <c r="C23" s="23">
        <v>1520</v>
      </c>
      <c r="D23" s="23">
        <v>1908.672</v>
      </c>
      <c r="E23" s="23">
        <v>2286</v>
      </c>
      <c r="F23" s="23">
        <v>2786.7048500000001</v>
      </c>
      <c r="G23" s="113">
        <v>1052.1850000000002</v>
      </c>
      <c r="H23" s="23">
        <v>770</v>
      </c>
      <c r="I23" s="23">
        <v>460.34399999999999</v>
      </c>
      <c r="J23" s="23">
        <v>556</v>
      </c>
      <c r="K23" s="23">
        <v>1180</v>
      </c>
      <c r="L23" s="113">
        <v>313.05199999999996</v>
      </c>
      <c r="M23" s="23">
        <v>150</v>
      </c>
      <c r="N23" s="23">
        <v>367.77600000000001</v>
      </c>
      <c r="O23" s="23">
        <v>530</v>
      </c>
      <c r="P23" s="23">
        <v>700</v>
      </c>
      <c r="Q23" s="113">
        <v>804.70100000000002</v>
      </c>
      <c r="R23" s="23">
        <v>600</v>
      </c>
      <c r="S23" s="23">
        <v>1080.5519999999999</v>
      </c>
      <c r="T23" s="23">
        <v>1200</v>
      </c>
      <c r="U23" s="23">
        <v>906.70484999999985</v>
      </c>
      <c r="V23" s="113">
        <v>0</v>
      </c>
      <c r="W23" s="23">
        <v>0</v>
      </c>
      <c r="X23" s="23">
        <v>0</v>
      </c>
      <c r="Y23" s="23">
        <v>0</v>
      </c>
      <c r="Z23" s="23">
        <v>0</v>
      </c>
      <c r="AA23">
        <v>0</v>
      </c>
      <c r="AB23">
        <v>0</v>
      </c>
      <c r="AC23">
        <v>0</v>
      </c>
      <c r="AD23">
        <v>0</v>
      </c>
    </row>
    <row r="24" spans="1:30" ht="14.4" x14ac:dyDescent="0.3">
      <c r="A24" s="10" t="s">
        <v>277</v>
      </c>
      <c r="B24" s="215">
        <v>6632.8</v>
      </c>
      <c r="C24" s="23">
        <v>6010</v>
      </c>
      <c r="D24" s="23">
        <v>4298.6929999999993</v>
      </c>
      <c r="E24" s="23">
        <v>5834.2359999999999</v>
      </c>
      <c r="F24" s="23">
        <v>6377.2470749999993</v>
      </c>
      <c r="G24" s="113">
        <v>161.80000000000001</v>
      </c>
      <c r="H24" s="23">
        <v>130</v>
      </c>
      <c r="I24" s="23">
        <v>96.265999999999991</v>
      </c>
      <c r="J24" s="23">
        <v>231</v>
      </c>
      <c r="K24" s="23">
        <v>180</v>
      </c>
      <c r="L24" s="113">
        <v>0</v>
      </c>
      <c r="M24" s="23">
        <v>0</v>
      </c>
      <c r="N24" s="23">
        <v>0</v>
      </c>
      <c r="O24" s="23">
        <v>0</v>
      </c>
      <c r="P24" s="23">
        <v>0</v>
      </c>
      <c r="Q24" s="113">
        <v>6471</v>
      </c>
      <c r="R24" s="23">
        <v>5880</v>
      </c>
      <c r="S24" s="23">
        <v>4202.4269999999997</v>
      </c>
      <c r="T24" s="23">
        <v>5603.2359999999999</v>
      </c>
      <c r="U24" s="23">
        <v>6197.2470749999993</v>
      </c>
      <c r="V24" s="113">
        <v>0</v>
      </c>
      <c r="W24" s="23">
        <v>0</v>
      </c>
      <c r="X24" s="23">
        <v>0</v>
      </c>
      <c r="Y24" s="23">
        <v>0</v>
      </c>
      <c r="Z24" s="23">
        <v>0</v>
      </c>
      <c r="AA24">
        <v>0</v>
      </c>
      <c r="AB24">
        <v>0</v>
      </c>
      <c r="AC24">
        <v>0</v>
      </c>
      <c r="AD24">
        <v>0</v>
      </c>
    </row>
    <row r="25" spans="1:30" ht="14.4" x14ac:dyDescent="0.3">
      <c r="A25" s="10" t="s">
        <v>120</v>
      </c>
      <c r="B25" s="215">
        <v>9468.273000000001</v>
      </c>
      <c r="C25" s="23">
        <v>6850</v>
      </c>
      <c r="D25" s="23">
        <v>5304.1979999999994</v>
      </c>
      <c r="E25" s="23">
        <v>9210.9546666666665</v>
      </c>
      <c r="F25" s="23">
        <v>9725.2734</v>
      </c>
      <c r="G25" s="113">
        <v>7790.8360000000011</v>
      </c>
      <c r="H25" s="23">
        <v>5720</v>
      </c>
      <c r="I25" s="23">
        <v>3486.9079999999999</v>
      </c>
      <c r="J25" s="23">
        <v>6931.7</v>
      </c>
      <c r="K25" s="23">
        <v>7150</v>
      </c>
      <c r="L25" s="113">
        <v>169.87900000000002</v>
      </c>
      <c r="M25" s="23">
        <v>530</v>
      </c>
      <c r="N25" s="23">
        <v>664.34900000000005</v>
      </c>
      <c r="O25" s="23">
        <v>742</v>
      </c>
      <c r="P25" s="23">
        <v>800</v>
      </c>
      <c r="Q25" s="113">
        <v>1507.558</v>
      </c>
      <c r="R25" s="23">
        <v>600</v>
      </c>
      <c r="S25" s="23">
        <v>1152.941</v>
      </c>
      <c r="T25" s="23">
        <v>1537.2546666666667</v>
      </c>
      <c r="U25" s="23">
        <v>1775.2733999999998</v>
      </c>
      <c r="V25" s="113">
        <v>0</v>
      </c>
      <c r="W25" s="23">
        <v>0</v>
      </c>
      <c r="X25" s="23">
        <v>0</v>
      </c>
      <c r="Y25" s="23">
        <v>0</v>
      </c>
      <c r="Z25" s="23">
        <v>0</v>
      </c>
      <c r="AA25">
        <v>0</v>
      </c>
      <c r="AB25">
        <v>0</v>
      </c>
      <c r="AC25">
        <v>0</v>
      </c>
      <c r="AD25">
        <v>0</v>
      </c>
    </row>
    <row r="26" spans="1:30" ht="14.4" x14ac:dyDescent="0.3">
      <c r="A26" s="10" t="s">
        <v>121</v>
      </c>
      <c r="B26" s="215">
        <v>141.66</v>
      </c>
      <c r="C26" s="23">
        <v>600</v>
      </c>
      <c r="D26" s="23">
        <v>676.80100000000004</v>
      </c>
      <c r="E26" s="23">
        <v>902.40133333333335</v>
      </c>
      <c r="F26" s="23">
        <v>1197.644225</v>
      </c>
      <c r="G26" s="113">
        <v>13.5</v>
      </c>
      <c r="H26" s="23">
        <v>0</v>
      </c>
      <c r="I26" s="23">
        <v>0</v>
      </c>
      <c r="J26" s="23">
        <v>0</v>
      </c>
      <c r="K26" s="23">
        <v>0</v>
      </c>
      <c r="L26" s="113">
        <v>0</v>
      </c>
      <c r="M26" s="23">
        <v>0</v>
      </c>
      <c r="N26" s="23">
        <v>0</v>
      </c>
      <c r="O26" s="23">
        <v>0</v>
      </c>
      <c r="P26" s="23">
        <v>50</v>
      </c>
      <c r="Q26" s="113">
        <v>128.16</v>
      </c>
      <c r="R26" s="23">
        <v>600</v>
      </c>
      <c r="S26" s="23">
        <v>676.80100000000004</v>
      </c>
      <c r="T26" s="23">
        <v>902.40133333333335</v>
      </c>
      <c r="U26" s="23">
        <v>1147.644225</v>
      </c>
      <c r="V26" s="113">
        <v>0</v>
      </c>
      <c r="W26" s="23">
        <v>0</v>
      </c>
      <c r="X26" s="23">
        <v>0</v>
      </c>
      <c r="Y26" s="23">
        <v>0</v>
      </c>
      <c r="Z26" s="23">
        <v>0</v>
      </c>
      <c r="AA26">
        <v>0</v>
      </c>
      <c r="AB26">
        <v>0</v>
      </c>
      <c r="AC26">
        <v>0</v>
      </c>
      <c r="AD26">
        <v>0</v>
      </c>
    </row>
    <row r="27" spans="1:30" ht="14.4" x14ac:dyDescent="0.3">
      <c r="A27" s="10" t="s">
        <v>122</v>
      </c>
      <c r="B27" s="215">
        <v>9155.2849999999999</v>
      </c>
      <c r="C27" s="23">
        <v>13835</v>
      </c>
      <c r="D27" s="23">
        <v>12202.152</v>
      </c>
      <c r="E27" s="23">
        <v>13567.7</v>
      </c>
      <c r="F27" s="23">
        <v>18330</v>
      </c>
      <c r="G27" s="113">
        <v>9061.735999999999</v>
      </c>
      <c r="H27" s="23">
        <v>13435</v>
      </c>
      <c r="I27" s="23">
        <v>12202.152</v>
      </c>
      <c r="J27" s="23">
        <v>13367.7</v>
      </c>
      <c r="K27" s="23">
        <v>16150</v>
      </c>
      <c r="L27" s="113">
        <v>93.549000000000007</v>
      </c>
      <c r="M27" s="23">
        <v>400</v>
      </c>
      <c r="N27" s="23">
        <v>0</v>
      </c>
      <c r="O27" s="23">
        <v>200</v>
      </c>
      <c r="P27" s="23">
        <v>180</v>
      </c>
      <c r="Q27" s="113">
        <v>0</v>
      </c>
      <c r="R27" s="23">
        <v>0</v>
      </c>
      <c r="S27" s="23">
        <v>0</v>
      </c>
      <c r="T27" s="23">
        <v>0</v>
      </c>
      <c r="U27" s="23">
        <v>0</v>
      </c>
      <c r="V27" s="113">
        <v>0</v>
      </c>
      <c r="W27" s="23">
        <v>0</v>
      </c>
      <c r="X27" s="23">
        <v>0</v>
      </c>
      <c r="Y27" s="23">
        <v>0</v>
      </c>
      <c r="Z27" s="23">
        <v>2000</v>
      </c>
      <c r="AA27">
        <v>0</v>
      </c>
      <c r="AB27">
        <v>0</v>
      </c>
      <c r="AC27">
        <v>0</v>
      </c>
      <c r="AD27">
        <v>0</v>
      </c>
    </row>
    <row r="28" spans="1:30" ht="14.4" x14ac:dyDescent="0.3">
      <c r="A28" s="10" t="s">
        <v>123</v>
      </c>
      <c r="B28" s="215">
        <v>2653</v>
      </c>
      <c r="C28" s="23">
        <v>5500</v>
      </c>
      <c r="D28" s="23">
        <v>2496.6420000000003</v>
      </c>
      <c r="E28" s="23">
        <v>3328.2960000000003</v>
      </c>
      <c r="F28" s="23">
        <v>2275.8804749999999</v>
      </c>
      <c r="G28" s="113">
        <v>0</v>
      </c>
      <c r="H28" s="23">
        <v>0</v>
      </c>
      <c r="I28" s="23">
        <v>1.92</v>
      </c>
      <c r="J28" s="23">
        <v>2</v>
      </c>
      <c r="K28" s="23">
        <v>0</v>
      </c>
      <c r="L28" s="113">
        <v>0</v>
      </c>
      <c r="M28" s="23">
        <v>0</v>
      </c>
      <c r="N28" s="23">
        <v>0</v>
      </c>
      <c r="O28" s="23">
        <v>0</v>
      </c>
      <c r="P28" s="23">
        <v>0</v>
      </c>
      <c r="Q28" s="113">
        <v>2653</v>
      </c>
      <c r="R28" s="23">
        <v>5500</v>
      </c>
      <c r="S28" s="23">
        <v>2494.7220000000002</v>
      </c>
      <c r="T28" s="23">
        <v>3326.2960000000003</v>
      </c>
      <c r="U28" s="23">
        <v>2275.8804749999999</v>
      </c>
      <c r="V28" s="113">
        <v>0</v>
      </c>
      <c r="W28" s="23">
        <v>0</v>
      </c>
      <c r="X28" s="23">
        <v>0</v>
      </c>
      <c r="Y28" s="23">
        <v>0</v>
      </c>
      <c r="Z28" s="23">
        <v>0</v>
      </c>
      <c r="AA28">
        <v>0</v>
      </c>
      <c r="AB28">
        <v>0</v>
      </c>
      <c r="AC28">
        <v>0</v>
      </c>
      <c r="AD28">
        <v>0</v>
      </c>
    </row>
    <row r="29" spans="1:30" ht="14.4" x14ac:dyDescent="0.3">
      <c r="A29" s="10" t="s">
        <v>151</v>
      </c>
      <c r="B29" s="215">
        <v>7630.6679999999997</v>
      </c>
      <c r="C29" s="23">
        <v>5323</v>
      </c>
      <c r="D29" s="23">
        <v>3155.6592900000001</v>
      </c>
      <c r="E29" s="23">
        <v>4289.2550533333333</v>
      </c>
      <c r="F29" s="23">
        <v>4764.4582500000006</v>
      </c>
      <c r="G29" s="113">
        <v>1171.6680000000001</v>
      </c>
      <c r="H29" s="23">
        <v>163</v>
      </c>
      <c r="I29" s="23">
        <v>82.718000000000004</v>
      </c>
      <c r="J29" s="23">
        <v>192</v>
      </c>
      <c r="K29" s="23">
        <v>175</v>
      </c>
      <c r="L29" s="113">
        <v>0</v>
      </c>
      <c r="M29" s="23">
        <v>0</v>
      </c>
      <c r="N29" s="23">
        <v>0</v>
      </c>
      <c r="O29" s="23">
        <v>0</v>
      </c>
      <c r="P29" s="23">
        <v>50</v>
      </c>
      <c r="Q29" s="113">
        <v>6459</v>
      </c>
      <c r="R29" s="23">
        <v>5160</v>
      </c>
      <c r="S29" s="23">
        <v>3072.9412900000002</v>
      </c>
      <c r="T29" s="23">
        <v>4097.2550533333333</v>
      </c>
      <c r="U29" s="23">
        <v>4539.4582500000006</v>
      </c>
      <c r="V29" s="113">
        <v>0</v>
      </c>
      <c r="W29" s="23">
        <v>0</v>
      </c>
      <c r="X29" s="23">
        <v>0</v>
      </c>
      <c r="Y29" s="23">
        <v>0</v>
      </c>
      <c r="Z29" s="23">
        <v>0</v>
      </c>
      <c r="AA29">
        <v>0</v>
      </c>
      <c r="AB29">
        <v>0</v>
      </c>
      <c r="AC29">
        <v>0</v>
      </c>
      <c r="AD29">
        <v>0</v>
      </c>
    </row>
    <row r="30" spans="1:30" ht="21.6" x14ac:dyDescent="0.3">
      <c r="A30" s="7" t="s">
        <v>106</v>
      </c>
      <c r="B30" s="216">
        <v>131653.58100000001</v>
      </c>
      <c r="C30" s="115">
        <v>135795</v>
      </c>
      <c r="D30" s="115">
        <v>98052.011829999989</v>
      </c>
      <c r="E30" s="115">
        <v>137662.03372000001</v>
      </c>
      <c r="F30" s="115">
        <v>164382.75884999998</v>
      </c>
      <c r="G30" s="114">
        <v>22669.32</v>
      </c>
      <c r="H30" s="115">
        <v>24670</v>
      </c>
      <c r="I30" s="115">
        <v>18506.346999999998</v>
      </c>
      <c r="J30" s="115">
        <v>24372.400000000001</v>
      </c>
      <c r="K30" s="115">
        <v>28200</v>
      </c>
      <c r="L30" s="114">
        <v>1664.9169999999999</v>
      </c>
      <c r="M30" s="115">
        <v>2500</v>
      </c>
      <c r="N30" s="115">
        <v>1679.2635399999999</v>
      </c>
      <c r="O30" s="115">
        <v>2396</v>
      </c>
      <c r="P30" s="115">
        <v>3270</v>
      </c>
      <c r="Q30" s="114">
        <v>107319.34400000001</v>
      </c>
      <c r="R30" s="115">
        <v>108625</v>
      </c>
      <c r="S30" s="115">
        <v>77866.401289999994</v>
      </c>
      <c r="T30" s="115">
        <v>110893.63372</v>
      </c>
      <c r="U30" s="115">
        <v>130912.75885</v>
      </c>
      <c r="V30" s="114">
        <v>0</v>
      </c>
      <c r="W30" s="115">
        <v>0</v>
      </c>
      <c r="X30" s="115">
        <v>0</v>
      </c>
      <c r="Y30" s="115">
        <v>0</v>
      </c>
      <c r="Z30" s="115">
        <v>2000</v>
      </c>
    </row>
    <row r="31" spans="1:30" ht="14.4" x14ac:dyDescent="0.3">
      <c r="A31" s="11"/>
      <c r="B31" s="218"/>
      <c r="C31" s="119"/>
      <c r="D31" s="119"/>
      <c r="E31" s="119"/>
      <c r="F31" s="119"/>
      <c r="G31" s="118"/>
      <c r="H31" s="119"/>
      <c r="I31" s="119"/>
      <c r="J31" s="119"/>
      <c r="K31" s="119"/>
      <c r="L31" s="118"/>
      <c r="M31" s="119"/>
      <c r="N31" s="119"/>
      <c r="O31" s="119"/>
      <c r="P31" s="119"/>
      <c r="Q31" s="118"/>
      <c r="R31" s="119"/>
      <c r="S31" s="119"/>
      <c r="T31" s="119"/>
      <c r="U31" s="119"/>
      <c r="V31" s="118"/>
      <c r="W31" s="119"/>
      <c r="X31" s="119"/>
      <c r="Y31" s="119"/>
      <c r="Z31" s="119"/>
      <c r="AA31">
        <v>0</v>
      </c>
      <c r="AB31">
        <v>0</v>
      </c>
      <c r="AC31">
        <v>0</v>
      </c>
      <c r="AD31">
        <v>0</v>
      </c>
    </row>
    <row r="32" spans="1:30" ht="14.4" x14ac:dyDescent="0.3">
      <c r="A32" s="12" t="s">
        <v>124</v>
      </c>
      <c r="B32" s="214"/>
      <c r="C32" s="111"/>
      <c r="D32" s="111"/>
      <c r="E32" s="111"/>
      <c r="F32" s="111"/>
      <c r="G32" s="110"/>
      <c r="H32" s="111"/>
      <c r="I32" s="111"/>
      <c r="J32" s="111"/>
      <c r="K32" s="111"/>
      <c r="L32" s="110"/>
      <c r="M32" s="111"/>
      <c r="N32" s="111"/>
      <c r="O32" s="111"/>
      <c r="P32" s="111"/>
      <c r="Q32" s="110"/>
      <c r="R32" s="111"/>
      <c r="S32" s="111"/>
      <c r="T32" s="111"/>
      <c r="U32" s="111"/>
      <c r="V32" s="110"/>
      <c r="W32" s="111"/>
      <c r="X32" s="111"/>
      <c r="Y32" s="111"/>
      <c r="Z32" s="111"/>
    </row>
    <row r="33" spans="1:30" ht="14.4" x14ac:dyDescent="0.3">
      <c r="A33" s="12" t="s">
        <v>125</v>
      </c>
      <c r="B33" s="215">
        <v>69431.392999999996</v>
      </c>
      <c r="C33" s="23">
        <v>51225</v>
      </c>
      <c r="D33" s="23">
        <v>54180.316749999984</v>
      </c>
      <c r="E33" s="23">
        <v>75468.399999999994</v>
      </c>
      <c r="F33" s="23">
        <v>77648</v>
      </c>
      <c r="G33" s="113">
        <v>13565.294000000002</v>
      </c>
      <c r="H33" s="23">
        <v>11706</v>
      </c>
      <c r="I33" s="23">
        <v>18556.793969999992</v>
      </c>
      <c r="J33" s="23">
        <v>29381.4</v>
      </c>
      <c r="K33" s="23">
        <v>28055</v>
      </c>
      <c r="L33" s="113">
        <v>3087.9490000000001</v>
      </c>
      <c r="M33" s="23">
        <v>3250</v>
      </c>
      <c r="N33" s="23">
        <v>3159.86078</v>
      </c>
      <c r="O33" s="23">
        <v>3180</v>
      </c>
      <c r="P33" s="23">
        <v>3116</v>
      </c>
      <c r="Q33" s="113">
        <v>52778.149999999994</v>
      </c>
      <c r="R33" s="23">
        <v>36269</v>
      </c>
      <c r="S33" s="23">
        <v>32463.661999999997</v>
      </c>
      <c r="T33" s="23">
        <v>42907</v>
      </c>
      <c r="U33" s="23">
        <v>46477</v>
      </c>
      <c r="V33" s="113">
        <v>0</v>
      </c>
      <c r="W33" s="23">
        <v>0</v>
      </c>
      <c r="X33" s="23">
        <v>0</v>
      </c>
      <c r="Y33" s="23">
        <v>0</v>
      </c>
      <c r="Z33" s="23">
        <v>0</v>
      </c>
    </row>
    <row r="34" spans="1:30" ht="14.4" x14ac:dyDescent="0.3">
      <c r="A34" s="12" t="s">
        <v>126</v>
      </c>
      <c r="B34" s="215">
        <v>131653.58100000001</v>
      </c>
      <c r="C34" s="23">
        <v>135795</v>
      </c>
      <c r="D34" s="23">
        <v>98052.011829999989</v>
      </c>
      <c r="E34" s="23">
        <v>137662.03372000001</v>
      </c>
      <c r="F34" s="23">
        <v>164382.75884999998</v>
      </c>
      <c r="G34" s="113">
        <v>22669.32</v>
      </c>
      <c r="H34" s="23">
        <v>24670</v>
      </c>
      <c r="I34" s="23">
        <v>18506.346999999998</v>
      </c>
      <c r="J34" s="23">
        <v>24372.400000000001</v>
      </c>
      <c r="K34" s="23">
        <v>28200</v>
      </c>
      <c r="L34" s="113">
        <v>1664.9169999999999</v>
      </c>
      <c r="M34" s="23">
        <v>2500</v>
      </c>
      <c r="N34" s="23">
        <v>1679.2635399999999</v>
      </c>
      <c r="O34" s="23">
        <v>2396</v>
      </c>
      <c r="P34" s="23">
        <v>3270</v>
      </c>
      <c r="Q34" s="113">
        <v>107319.34400000001</v>
      </c>
      <c r="R34" s="23">
        <v>108625</v>
      </c>
      <c r="S34" s="23">
        <v>77866.401289999994</v>
      </c>
      <c r="T34" s="23">
        <v>110893.63372</v>
      </c>
      <c r="U34" s="23">
        <v>130912.75885</v>
      </c>
      <c r="V34" s="113">
        <v>0</v>
      </c>
      <c r="W34" s="23">
        <v>0</v>
      </c>
      <c r="X34" s="23">
        <v>0</v>
      </c>
      <c r="Y34" s="23">
        <v>0</v>
      </c>
      <c r="Z34" s="23">
        <v>2000</v>
      </c>
      <c r="AA34">
        <v>0</v>
      </c>
      <c r="AB34">
        <v>0</v>
      </c>
      <c r="AC34">
        <v>0</v>
      </c>
      <c r="AD34">
        <v>0</v>
      </c>
    </row>
    <row r="35" spans="1:30" ht="14.4" x14ac:dyDescent="0.3">
      <c r="A35" s="13" t="s">
        <v>127</v>
      </c>
      <c r="B35" s="216">
        <v>-62222.188000000016</v>
      </c>
      <c r="C35" s="115">
        <v>-84570</v>
      </c>
      <c r="D35" s="115">
        <v>-43871.695079999998</v>
      </c>
      <c r="E35" s="115">
        <v>-62193.633719999998</v>
      </c>
      <c r="F35" s="115">
        <v>-86734.758849999998</v>
      </c>
      <c r="G35" s="114">
        <v>-9104.0260000000017</v>
      </c>
      <c r="H35" s="115">
        <v>-12964</v>
      </c>
      <c r="I35" s="115">
        <v>50.446969999999858</v>
      </c>
      <c r="J35" s="115">
        <v>5009</v>
      </c>
      <c r="K35" s="115">
        <v>-145</v>
      </c>
      <c r="L35" s="114">
        <v>1423.0320000000002</v>
      </c>
      <c r="M35" s="115">
        <v>750</v>
      </c>
      <c r="N35" s="115">
        <v>1480.5972400000001</v>
      </c>
      <c r="O35" s="115">
        <v>784</v>
      </c>
      <c r="P35" s="115">
        <v>-154</v>
      </c>
      <c r="Q35" s="114">
        <v>-54541.194000000018</v>
      </c>
      <c r="R35" s="115">
        <v>-72356</v>
      </c>
      <c r="S35" s="115">
        <v>-45402.739289999998</v>
      </c>
      <c r="T35" s="115">
        <v>-67986.633719999998</v>
      </c>
      <c r="U35" s="115">
        <v>-84435.758849999998</v>
      </c>
      <c r="V35" s="114">
        <v>0</v>
      </c>
      <c r="W35" s="115">
        <v>0</v>
      </c>
      <c r="X35" s="115">
        <v>0</v>
      </c>
      <c r="Y35" s="115">
        <v>0</v>
      </c>
      <c r="Z35" s="115">
        <v>-2000</v>
      </c>
      <c r="AA35">
        <v>0</v>
      </c>
      <c r="AB35">
        <v>0</v>
      </c>
      <c r="AC35">
        <v>0</v>
      </c>
      <c r="AD35">
        <v>0</v>
      </c>
    </row>
    <row r="36" spans="1:30" ht="14.4" x14ac:dyDescent="0.3">
      <c r="A36" s="14"/>
      <c r="B36" s="219"/>
      <c r="C36" s="121"/>
      <c r="D36" s="121"/>
      <c r="E36" s="121"/>
      <c r="F36" s="121"/>
      <c r="G36" s="120"/>
      <c r="H36" s="121"/>
      <c r="I36" s="121"/>
      <c r="J36" s="121"/>
      <c r="K36" s="121"/>
      <c r="L36" s="120"/>
      <c r="M36" s="121"/>
      <c r="N36" s="121"/>
      <c r="O36" s="121"/>
      <c r="P36" s="121"/>
      <c r="Q36" s="120"/>
      <c r="R36" s="121"/>
      <c r="S36" s="121"/>
      <c r="T36" s="121"/>
      <c r="U36" s="121"/>
      <c r="V36" s="120"/>
      <c r="W36" s="121"/>
      <c r="X36" s="121"/>
      <c r="Y36" s="121"/>
      <c r="Z36" s="121"/>
      <c r="AA36">
        <v>0</v>
      </c>
      <c r="AB36">
        <v>0</v>
      </c>
      <c r="AC36">
        <v>0</v>
      </c>
      <c r="AD36">
        <v>0</v>
      </c>
    </row>
    <row r="37" spans="1:30" ht="21.6" x14ac:dyDescent="0.3">
      <c r="A37" s="15" t="s">
        <v>170</v>
      </c>
      <c r="B37" s="220"/>
      <c r="C37" s="123"/>
      <c r="D37" s="123"/>
      <c r="E37" s="123"/>
      <c r="F37" s="123"/>
      <c r="G37" s="122"/>
      <c r="H37" s="123"/>
      <c r="I37" s="123"/>
      <c r="J37" s="123"/>
      <c r="K37" s="123"/>
      <c r="L37" s="122"/>
      <c r="M37" s="123"/>
      <c r="N37" s="123"/>
      <c r="O37" s="123"/>
      <c r="P37" s="123"/>
      <c r="Q37" s="122"/>
      <c r="R37" s="123"/>
      <c r="S37" s="123"/>
      <c r="T37" s="123"/>
      <c r="U37" s="123"/>
      <c r="V37" s="122"/>
      <c r="W37" s="123"/>
      <c r="X37" s="123"/>
      <c r="Y37" s="123"/>
      <c r="Z37" s="123"/>
    </row>
    <row r="38" spans="1:30" ht="14.4" x14ac:dyDescent="0.3">
      <c r="A38" s="16" t="s">
        <v>128</v>
      </c>
      <c r="B38" s="221">
        <v>122095.49099999999</v>
      </c>
      <c r="C38" s="125">
        <v>113533</v>
      </c>
      <c r="D38" s="126">
        <v>85970.522999999986</v>
      </c>
      <c r="E38" s="126">
        <v>114538.364</v>
      </c>
      <c r="F38" s="126">
        <v>140996</v>
      </c>
      <c r="G38" s="124">
        <v>57439.813999999998</v>
      </c>
      <c r="H38" s="125">
        <v>42333</v>
      </c>
      <c r="I38" s="125">
        <v>41520.375999999997</v>
      </c>
      <c r="J38" s="125">
        <v>50569.364000000001</v>
      </c>
      <c r="K38" s="125">
        <v>68540</v>
      </c>
      <c r="L38" s="124">
        <v>0</v>
      </c>
      <c r="M38" s="125">
        <v>0</v>
      </c>
      <c r="N38" s="126">
        <v>0</v>
      </c>
      <c r="O38" s="126">
        <v>0</v>
      </c>
      <c r="P38" s="126">
        <v>0</v>
      </c>
      <c r="Q38" s="124">
        <v>64655.676999999996</v>
      </c>
      <c r="R38" s="125">
        <v>71200</v>
      </c>
      <c r="S38" s="126">
        <v>44450.146999999997</v>
      </c>
      <c r="T38" s="126">
        <v>63969</v>
      </c>
      <c r="U38" s="126">
        <v>72456</v>
      </c>
      <c r="V38" s="124">
        <v>0</v>
      </c>
      <c r="W38" s="125">
        <v>0</v>
      </c>
      <c r="X38" s="126">
        <v>0</v>
      </c>
      <c r="Y38" s="126">
        <v>0</v>
      </c>
      <c r="Z38" s="126">
        <v>0</v>
      </c>
    </row>
    <row r="39" spans="1:30" ht="14.4" x14ac:dyDescent="0.3">
      <c r="A39" s="17" t="s">
        <v>152</v>
      </c>
      <c r="B39" s="221">
        <v>64152.161999999997</v>
      </c>
      <c r="C39" s="125">
        <v>68632</v>
      </c>
      <c r="D39" s="126">
        <v>43257.187890000001</v>
      </c>
      <c r="E39" s="126">
        <v>58887</v>
      </c>
      <c r="F39" s="126">
        <v>78384</v>
      </c>
      <c r="G39" s="124">
        <v>24110.201999999997</v>
      </c>
      <c r="H39" s="125">
        <v>24432</v>
      </c>
      <c r="I39" s="125">
        <v>18930.659999999996</v>
      </c>
      <c r="J39" s="125">
        <v>25718</v>
      </c>
      <c r="K39" s="125">
        <v>35108</v>
      </c>
      <c r="L39" s="124">
        <v>698.5</v>
      </c>
      <c r="M39" s="125">
        <v>0</v>
      </c>
      <c r="N39" s="126">
        <v>0</v>
      </c>
      <c r="O39" s="126">
        <v>0</v>
      </c>
      <c r="P39" s="126">
        <v>0</v>
      </c>
      <c r="Q39" s="124">
        <v>39343.46</v>
      </c>
      <c r="R39" s="125">
        <v>44200</v>
      </c>
      <c r="S39" s="126">
        <v>24326.527890000001</v>
      </c>
      <c r="T39" s="126">
        <v>33169</v>
      </c>
      <c r="U39" s="126">
        <v>43276</v>
      </c>
      <c r="V39" s="124">
        <v>0</v>
      </c>
      <c r="W39" s="125">
        <v>0</v>
      </c>
      <c r="X39" s="126">
        <v>0</v>
      </c>
      <c r="Y39" s="126">
        <v>0</v>
      </c>
      <c r="Z39" s="126">
        <v>0</v>
      </c>
      <c r="AA39">
        <v>0</v>
      </c>
      <c r="AB39">
        <v>0</v>
      </c>
      <c r="AC39">
        <v>0</v>
      </c>
      <c r="AD39">
        <v>0</v>
      </c>
    </row>
    <row r="40" spans="1:30" ht="14.4" x14ac:dyDescent="0.3">
      <c r="A40" s="18" t="s">
        <v>7</v>
      </c>
      <c r="B40" s="222">
        <v>57943.328999999998</v>
      </c>
      <c r="C40" s="128">
        <v>44901</v>
      </c>
      <c r="D40" s="128">
        <v>42713.33511</v>
      </c>
      <c r="E40" s="128">
        <v>55651.364000000001</v>
      </c>
      <c r="F40" s="128">
        <v>62612</v>
      </c>
      <c r="G40" s="127">
        <v>33329.612000000001</v>
      </c>
      <c r="H40" s="128">
        <v>17901</v>
      </c>
      <c r="I40" s="128">
        <v>22589.716</v>
      </c>
      <c r="J40" s="128">
        <v>24851.364000000001</v>
      </c>
      <c r="K40" s="128">
        <v>33432</v>
      </c>
      <c r="L40" s="127">
        <v>-698.5</v>
      </c>
      <c r="M40" s="128">
        <v>0</v>
      </c>
      <c r="N40" s="128">
        <v>0</v>
      </c>
      <c r="O40" s="128">
        <v>0</v>
      </c>
      <c r="P40" s="128">
        <v>0</v>
      </c>
      <c r="Q40" s="127">
        <v>25312.216999999997</v>
      </c>
      <c r="R40" s="128">
        <v>27000</v>
      </c>
      <c r="S40" s="128">
        <v>20123.619109999996</v>
      </c>
      <c r="T40" s="128">
        <v>30800</v>
      </c>
      <c r="U40" s="128">
        <v>29180</v>
      </c>
      <c r="V40" s="127">
        <v>0</v>
      </c>
      <c r="W40" s="128">
        <v>0</v>
      </c>
      <c r="X40" s="128">
        <v>0</v>
      </c>
      <c r="Y40" s="128">
        <v>0</v>
      </c>
      <c r="Z40" s="128">
        <v>0</v>
      </c>
      <c r="AA40">
        <v>0</v>
      </c>
      <c r="AB40">
        <v>0</v>
      </c>
      <c r="AC40">
        <v>0</v>
      </c>
      <c r="AD40">
        <v>0</v>
      </c>
    </row>
    <row r="41" spans="1:30" ht="14.4" x14ac:dyDescent="0.3">
      <c r="A41" s="16" t="s">
        <v>129</v>
      </c>
      <c r="B41" s="221">
        <v>34978.574999999997</v>
      </c>
      <c r="C41" s="126">
        <v>16035</v>
      </c>
      <c r="D41" s="126">
        <v>20152.381000000001</v>
      </c>
      <c r="E41" s="126">
        <v>23160</v>
      </c>
      <c r="F41" s="126">
        <v>23170</v>
      </c>
      <c r="G41" s="124">
        <v>691.57500000000005</v>
      </c>
      <c r="H41" s="126">
        <v>35</v>
      </c>
      <c r="I41" s="126">
        <v>151.13999999999999</v>
      </c>
      <c r="J41" s="126">
        <v>160</v>
      </c>
      <c r="K41" s="126">
        <v>170</v>
      </c>
      <c r="L41" s="124">
        <v>0</v>
      </c>
      <c r="M41" s="126">
        <v>0</v>
      </c>
      <c r="N41" s="126">
        <v>0</v>
      </c>
      <c r="O41" s="126">
        <v>0</v>
      </c>
      <c r="P41" s="126">
        <v>0</v>
      </c>
      <c r="Q41" s="124">
        <v>34287</v>
      </c>
      <c r="R41" s="126">
        <v>16000</v>
      </c>
      <c r="S41" s="126">
        <v>20001.241000000002</v>
      </c>
      <c r="T41" s="126">
        <v>23000</v>
      </c>
      <c r="U41" s="126">
        <v>23000</v>
      </c>
      <c r="V41" s="124">
        <v>0</v>
      </c>
      <c r="W41" s="126">
        <v>0</v>
      </c>
      <c r="X41" s="126">
        <v>0</v>
      </c>
      <c r="Y41" s="126">
        <v>0</v>
      </c>
      <c r="Z41" s="126">
        <v>0</v>
      </c>
      <c r="AA41">
        <v>0</v>
      </c>
      <c r="AB41">
        <v>0</v>
      </c>
      <c r="AC41">
        <v>0</v>
      </c>
      <c r="AD41">
        <v>0</v>
      </c>
    </row>
    <row r="42" spans="1:30" ht="14.4" x14ac:dyDescent="0.3">
      <c r="A42" s="17" t="s">
        <v>152</v>
      </c>
      <c r="B42" s="221">
        <v>14020.552</v>
      </c>
      <c r="C42" s="126">
        <v>4515</v>
      </c>
      <c r="D42" s="126">
        <v>4595.07</v>
      </c>
      <c r="E42" s="126">
        <v>6000</v>
      </c>
      <c r="F42" s="126">
        <v>6000</v>
      </c>
      <c r="G42" s="124">
        <v>121.55200000000001</v>
      </c>
      <c r="H42" s="126">
        <v>15</v>
      </c>
      <c r="I42" s="126">
        <v>0</v>
      </c>
      <c r="J42" s="126">
        <v>0</v>
      </c>
      <c r="K42" s="126">
        <v>0</v>
      </c>
      <c r="L42" s="124">
        <v>0</v>
      </c>
      <c r="M42" s="126">
        <v>0</v>
      </c>
      <c r="N42" s="126">
        <v>0</v>
      </c>
      <c r="O42" s="126">
        <v>0</v>
      </c>
      <c r="P42" s="126">
        <v>0</v>
      </c>
      <c r="Q42" s="124">
        <v>13899</v>
      </c>
      <c r="R42" s="126">
        <v>4500</v>
      </c>
      <c r="S42" s="126">
        <v>4595.07</v>
      </c>
      <c r="T42" s="126">
        <v>6000</v>
      </c>
      <c r="U42" s="126">
        <v>6000</v>
      </c>
      <c r="V42" s="124">
        <v>0</v>
      </c>
      <c r="W42" s="126">
        <v>0</v>
      </c>
      <c r="X42" s="126">
        <v>0</v>
      </c>
      <c r="Y42" s="126">
        <v>0</v>
      </c>
      <c r="Z42" s="126">
        <v>0</v>
      </c>
      <c r="AA42">
        <v>0</v>
      </c>
      <c r="AB42">
        <v>0</v>
      </c>
      <c r="AC42">
        <v>0</v>
      </c>
      <c r="AD42">
        <v>0</v>
      </c>
    </row>
    <row r="43" spans="1:30" ht="14.4" x14ac:dyDescent="0.3">
      <c r="A43" s="18" t="s">
        <v>7</v>
      </c>
      <c r="B43" s="222">
        <v>20958.023000000001</v>
      </c>
      <c r="C43" s="128">
        <v>11520</v>
      </c>
      <c r="D43" s="128">
        <v>15557.311000000002</v>
      </c>
      <c r="E43" s="128">
        <v>17160</v>
      </c>
      <c r="F43" s="128">
        <v>17170</v>
      </c>
      <c r="G43" s="127">
        <v>570.02300000000002</v>
      </c>
      <c r="H43" s="128">
        <v>20</v>
      </c>
      <c r="I43" s="128">
        <v>151.13999999999999</v>
      </c>
      <c r="J43" s="128">
        <v>160</v>
      </c>
      <c r="K43" s="128">
        <v>170</v>
      </c>
      <c r="L43" s="127">
        <v>0</v>
      </c>
      <c r="M43" s="128">
        <v>0</v>
      </c>
      <c r="N43" s="128">
        <v>0</v>
      </c>
      <c r="O43" s="128">
        <v>0</v>
      </c>
      <c r="P43" s="128">
        <v>0</v>
      </c>
      <c r="Q43" s="127">
        <v>20388</v>
      </c>
      <c r="R43" s="128">
        <v>11500</v>
      </c>
      <c r="S43" s="128">
        <v>15406.171000000002</v>
      </c>
      <c r="T43" s="128">
        <v>17000</v>
      </c>
      <c r="U43" s="128">
        <v>17000</v>
      </c>
      <c r="V43" s="127">
        <v>0</v>
      </c>
      <c r="W43" s="128">
        <v>0</v>
      </c>
      <c r="X43" s="128">
        <v>0</v>
      </c>
      <c r="Y43" s="128">
        <v>0</v>
      </c>
      <c r="Z43" s="128">
        <v>0</v>
      </c>
      <c r="AA43">
        <v>0</v>
      </c>
      <c r="AB43">
        <v>0</v>
      </c>
      <c r="AC43">
        <v>0</v>
      </c>
      <c r="AD43">
        <v>0</v>
      </c>
    </row>
    <row r="44" spans="1:30" ht="14.4" x14ac:dyDescent="0.3">
      <c r="A44" s="16" t="s">
        <v>130</v>
      </c>
      <c r="B44" s="221">
        <v>11880</v>
      </c>
      <c r="C44" s="126">
        <v>12280</v>
      </c>
      <c r="D44" s="126">
        <v>6359</v>
      </c>
      <c r="E44" s="126">
        <v>13280</v>
      </c>
      <c r="F44" s="126">
        <v>15520</v>
      </c>
      <c r="G44" s="124">
        <v>0</v>
      </c>
      <c r="H44" s="126">
        <v>0</v>
      </c>
      <c r="I44" s="126">
        <v>0</v>
      </c>
      <c r="J44" s="126">
        <v>0</v>
      </c>
      <c r="K44" s="126">
        <v>0</v>
      </c>
      <c r="L44" s="124">
        <v>0</v>
      </c>
      <c r="M44" s="126">
        <v>400</v>
      </c>
      <c r="N44" s="126">
        <v>0</v>
      </c>
      <c r="O44" s="126">
        <v>0</v>
      </c>
      <c r="P44" s="126">
        <v>1500</v>
      </c>
      <c r="Q44" s="124">
        <v>11880</v>
      </c>
      <c r="R44" s="126">
        <v>11880</v>
      </c>
      <c r="S44" s="126">
        <v>6359</v>
      </c>
      <c r="T44" s="126">
        <v>13280</v>
      </c>
      <c r="U44" s="126">
        <v>14020</v>
      </c>
      <c r="V44" s="124">
        <v>0</v>
      </c>
      <c r="W44" s="126">
        <v>0</v>
      </c>
      <c r="X44" s="126">
        <v>0</v>
      </c>
      <c r="Y44" s="126">
        <v>0</v>
      </c>
      <c r="Z44" s="126">
        <v>0</v>
      </c>
      <c r="AA44">
        <v>0</v>
      </c>
      <c r="AB44">
        <v>0</v>
      </c>
      <c r="AC44">
        <v>0</v>
      </c>
      <c r="AD44">
        <v>0</v>
      </c>
    </row>
    <row r="45" spans="1:30" ht="14.4" x14ac:dyDescent="0.3">
      <c r="A45" s="17" t="s">
        <v>152</v>
      </c>
      <c r="B45" s="221">
        <v>9183.5460000000003</v>
      </c>
      <c r="C45" s="126">
        <v>10210</v>
      </c>
      <c r="D45" s="126">
        <v>4950</v>
      </c>
      <c r="E45" s="126">
        <v>11720</v>
      </c>
      <c r="F45" s="126">
        <v>13120</v>
      </c>
      <c r="G45" s="124">
        <v>0</v>
      </c>
      <c r="H45" s="126">
        <v>0</v>
      </c>
      <c r="I45" s="126">
        <v>0</v>
      </c>
      <c r="J45" s="126">
        <v>0</v>
      </c>
      <c r="K45" s="126">
        <v>0</v>
      </c>
      <c r="L45" s="124">
        <v>184.54599999999999</v>
      </c>
      <c r="M45" s="126">
        <v>330</v>
      </c>
      <c r="N45" s="126">
        <v>0</v>
      </c>
      <c r="O45" s="126">
        <v>1200</v>
      </c>
      <c r="P45" s="126">
        <v>1800</v>
      </c>
      <c r="Q45" s="124">
        <v>8999</v>
      </c>
      <c r="R45" s="126">
        <v>9880</v>
      </c>
      <c r="S45" s="126">
        <v>4950</v>
      </c>
      <c r="T45" s="126">
        <v>10520</v>
      </c>
      <c r="U45" s="126">
        <v>11320</v>
      </c>
      <c r="V45" s="124">
        <v>0</v>
      </c>
      <c r="W45" s="126">
        <v>0</v>
      </c>
      <c r="X45" s="126">
        <v>0</v>
      </c>
      <c r="Y45" s="126">
        <v>0</v>
      </c>
      <c r="Z45" s="126">
        <v>0</v>
      </c>
      <c r="AA45">
        <v>0</v>
      </c>
      <c r="AB45">
        <v>0</v>
      </c>
      <c r="AC45">
        <v>0</v>
      </c>
      <c r="AD45">
        <v>0</v>
      </c>
    </row>
    <row r="46" spans="1:30" s="72" customFormat="1" ht="14.4" x14ac:dyDescent="0.3">
      <c r="A46" s="18" t="s">
        <v>7</v>
      </c>
      <c r="B46" s="223">
        <v>2696.4540000000002</v>
      </c>
      <c r="C46" s="128">
        <v>2070</v>
      </c>
      <c r="D46" s="128">
        <v>1409</v>
      </c>
      <c r="E46" s="128">
        <v>1560</v>
      </c>
      <c r="F46" s="128">
        <v>2400</v>
      </c>
      <c r="G46" s="127">
        <v>0</v>
      </c>
      <c r="H46" s="128">
        <v>0</v>
      </c>
      <c r="I46" s="128">
        <v>0</v>
      </c>
      <c r="J46" s="128">
        <v>0</v>
      </c>
      <c r="K46" s="128">
        <v>0</v>
      </c>
      <c r="L46" s="127">
        <v>-184.54599999999999</v>
      </c>
      <c r="M46" s="128">
        <v>70</v>
      </c>
      <c r="N46" s="128">
        <v>0</v>
      </c>
      <c r="O46" s="128">
        <v>-1200</v>
      </c>
      <c r="P46" s="128">
        <v>-300</v>
      </c>
      <c r="Q46" s="127">
        <v>2881</v>
      </c>
      <c r="R46" s="128">
        <v>2000</v>
      </c>
      <c r="S46" s="128">
        <v>1409</v>
      </c>
      <c r="T46" s="128">
        <v>2760</v>
      </c>
      <c r="U46" s="128">
        <v>2700</v>
      </c>
      <c r="V46" s="127">
        <v>0</v>
      </c>
      <c r="W46" s="128">
        <v>0</v>
      </c>
      <c r="X46" s="128">
        <v>0</v>
      </c>
      <c r="Y46" s="128">
        <v>0</v>
      </c>
      <c r="Z46" s="128">
        <v>0</v>
      </c>
      <c r="AA46" s="72">
        <v>0</v>
      </c>
      <c r="AB46" s="72">
        <v>0</v>
      </c>
      <c r="AC46" s="72">
        <v>0</v>
      </c>
      <c r="AD46" s="72">
        <v>0</v>
      </c>
    </row>
    <row r="47" spans="1:30" ht="14.4" x14ac:dyDescent="0.3">
      <c r="A47" s="16" t="s">
        <v>131</v>
      </c>
      <c r="B47" s="221">
        <v>182605.924</v>
      </c>
      <c r="C47" s="126">
        <v>198950</v>
      </c>
      <c r="D47" s="126">
        <v>245590.14087</v>
      </c>
      <c r="E47" s="126">
        <v>273330</v>
      </c>
      <c r="F47" s="126">
        <v>292306</v>
      </c>
      <c r="G47" s="124">
        <v>0</v>
      </c>
      <c r="H47" s="126">
        <v>0</v>
      </c>
      <c r="I47" s="126">
        <v>0</v>
      </c>
      <c r="J47" s="126">
        <v>0</v>
      </c>
      <c r="K47" s="126">
        <v>0</v>
      </c>
      <c r="L47" s="124">
        <v>1386</v>
      </c>
      <c r="M47" s="126">
        <v>1950</v>
      </c>
      <c r="N47" s="126">
        <v>0</v>
      </c>
      <c r="O47" s="126">
        <v>1680</v>
      </c>
      <c r="P47" s="126">
        <v>2980</v>
      </c>
      <c r="Q47" s="124">
        <v>181219.924</v>
      </c>
      <c r="R47" s="126">
        <v>197000</v>
      </c>
      <c r="S47" s="126">
        <v>245590.14087</v>
      </c>
      <c r="T47" s="126">
        <v>271650</v>
      </c>
      <c r="U47" s="167">
        <v>289326</v>
      </c>
      <c r="V47" s="124">
        <v>0</v>
      </c>
      <c r="W47" s="126">
        <v>0</v>
      </c>
      <c r="X47" s="126">
        <v>0</v>
      </c>
      <c r="Y47" s="126">
        <v>0</v>
      </c>
      <c r="Z47" s="126">
        <v>0</v>
      </c>
      <c r="AA47">
        <v>0</v>
      </c>
      <c r="AB47">
        <v>0</v>
      </c>
      <c r="AC47">
        <v>0</v>
      </c>
      <c r="AD47">
        <v>0</v>
      </c>
    </row>
    <row r="48" spans="1:30" ht="14.4" x14ac:dyDescent="0.3">
      <c r="A48" s="17" t="s">
        <v>152</v>
      </c>
      <c r="B48" s="221">
        <v>138161.96100000001</v>
      </c>
      <c r="C48" s="126">
        <v>155850</v>
      </c>
      <c r="D48" s="126">
        <v>177566.77176</v>
      </c>
      <c r="E48" s="126">
        <v>212352</v>
      </c>
      <c r="F48" s="126">
        <v>235395</v>
      </c>
      <c r="G48" s="124">
        <v>0</v>
      </c>
      <c r="H48" s="126">
        <v>950</v>
      </c>
      <c r="I48" s="126">
        <v>0</v>
      </c>
      <c r="J48" s="126">
        <v>0</v>
      </c>
      <c r="K48" s="126">
        <v>0</v>
      </c>
      <c r="L48" s="124">
        <v>1237.393</v>
      </c>
      <c r="M48" s="126">
        <v>2600</v>
      </c>
      <c r="N48" s="126">
        <v>0</v>
      </c>
      <c r="O48" s="126">
        <v>2013</v>
      </c>
      <c r="P48" s="126">
        <v>3450</v>
      </c>
      <c r="Q48" s="124">
        <v>136924.568</v>
      </c>
      <c r="R48" s="126">
        <v>152300</v>
      </c>
      <c r="S48" s="126">
        <v>177552.67376000001</v>
      </c>
      <c r="T48" s="126">
        <v>210339</v>
      </c>
      <c r="U48" s="167">
        <v>231945</v>
      </c>
      <c r="V48" s="124">
        <v>0</v>
      </c>
      <c r="W48" s="126">
        <v>0</v>
      </c>
      <c r="X48" s="126">
        <v>14.098000000000001</v>
      </c>
      <c r="Y48" s="126">
        <v>0</v>
      </c>
      <c r="Z48" s="126">
        <v>0</v>
      </c>
      <c r="AA48">
        <v>0</v>
      </c>
      <c r="AB48">
        <v>0</v>
      </c>
      <c r="AC48">
        <v>0</v>
      </c>
      <c r="AD48">
        <v>0</v>
      </c>
    </row>
    <row r="49" spans="1:30" s="72" customFormat="1" ht="14.4" x14ac:dyDescent="0.3">
      <c r="A49" s="18" t="s">
        <v>7</v>
      </c>
      <c r="B49" s="222">
        <v>44443.963000000003</v>
      </c>
      <c r="C49" s="128">
        <v>43100</v>
      </c>
      <c r="D49" s="128">
        <v>68023.36911</v>
      </c>
      <c r="E49" s="128">
        <v>60978</v>
      </c>
      <c r="F49" s="128">
        <v>56911</v>
      </c>
      <c r="G49" s="127">
        <v>0</v>
      </c>
      <c r="H49" s="128">
        <v>-950</v>
      </c>
      <c r="I49" s="128">
        <v>0</v>
      </c>
      <c r="J49" s="128">
        <v>0</v>
      </c>
      <c r="K49" s="128">
        <v>0</v>
      </c>
      <c r="L49" s="127">
        <v>148.60699999999997</v>
      </c>
      <c r="M49" s="128">
        <v>-650</v>
      </c>
      <c r="N49" s="128">
        <v>0</v>
      </c>
      <c r="O49" s="128">
        <v>-333</v>
      </c>
      <c r="P49" s="128">
        <v>-470</v>
      </c>
      <c r="Q49" s="127">
        <v>44295.356</v>
      </c>
      <c r="R49" s="128">
        <v>44700</v>
      </c>
      <c r="S49" s="128">
        <v>68037.467109999998</v>
      </c>
      <c r="T49" s="128">
        <v>61311</v>
      </c>
      <c r="U49" s="168">
        <v>57381</v>
      </c>
      <c r="V49" s="127">
        <v>0</v>
      </c>
      <c r="W49" s="128">
        <v>0</v>
      </c>
      <c r="X49" s="128">
        <v>-14.098000000000001</v>
      </c>
      <c r="Y49" s="128">
        <v>0</v>
      </c>
      <c r="Z49" s="128">
        <v>0</v>
      </c>
      <c r="AA49" s="72">
        <v>14.098000000000001</v>
      </c>
      <c r="AB49" s="72">
        <v>0</v>
      </c>
      <c r="AC49" s="72">
        <v>0</v>
      </c>
      <c r="AD49" s="72">
        <v>0</v>
      </c>
    </row>
    <row r="50" spans="1:30" ht="14.4" x14ac:dyDescent="0.3">
      <c r="A50" s="16" t="s">
        <v>132</v>
      </c>
      <c r="B50" s="221">
        <v>502.5</v>
      </c>
      <c r="C50" s="126">
        <v>500</v>
      </c>
      <c r="D50" s="126">
        <v>201.2</v>
      </c>
      <c r="E50" s="126">
        <v>601</v>
      </c>
      <c r="F50" s="126">
        <v>2500</v>
      </c>
      <c r="G50" s="124">
        <v>0</v>
      </c>
      <c r="H50" s="126">
        <v>0</v>
      </c>
      <c r="I50" s="126">
        <v>0</v>
      </c>
      <c r="J50" s="126">
        <v>0</v>
      </c>
      <c r="K50" s="126">
        <v>0</v>
      </c>
      <c r="L50" s="124">
        <v>0</v>
      </c>
      <c r="M50" s="126">
        <v>0</v>
      </c>
      <c r="N50" s="126">
        <v>0</v>
      </c>
      <c r="O50" s="126">
        <v>0</v>
      </c>
      <c r="P50" s="126">
        <v>0</v>
      </c>
      <c r="Q50" s="124">
        <v>502.5</v>
      </c>
      <c r="R50" s="126">
        <v>500</v>
      </c>
      <c r="S50" s="126">
        <v>201.2</v>
      </c>
      <c r="T50" s="126">
        <v>601</v>
      </c>
      <c r="U50" s="126">
        <v>2500</v>
      </c>
      <c r="V50" s="124">
        <v>0</v>
      </c>
      <c r="W50" s="126">
        <v>0</v>
      </c>
      <c r="X50" s="126">
        <v>0</v>
      </c>
      <c r="Y50" s="126">
        <v>0</v>
      </c>
      <c r="Z50" s="126">
        <v>0</v>
      </c>
      <c r="AA50">
        <v>-14.098000000000001</v>
      </c>
      <c r="AB50">
        <v>0</v>
      </c>
      <c r="AC50">
        <v>0</v>
      </c>
      <c r="AD50">
        <v>0</v>
      </c>
    </row>
    <row r="51" spans="1:30" ht="14.4" x14ac:dyDescent="0.3">
      <c r="A51" s="17" t="s">
        <v>152</v>
      </c>
      <c r="B51" s="221">
        <v>18323</v>
      </c>
      <c r="C51" s="126">
        <v>17000</v>
      </c>
      <c r="D51" s="126">
        <v>11968.512000000001</v>
      </c>
      <c r="E51" s="126">
        <v>21532</v>
      </c>
      <c r="F51" s="126">
        <v>21000</v>
      </c>
      <c r="G51" s="124">
        <v>0</v>
      </c>
      <c r="H51" s="126">
        <v>0</v>
      </c>
      <c r="I51" s="126">
        <v>0</v>
      </c>
      <c r="J51" s="126">
        <v>0</v>
      </c>
      <c r="K51" s="126">
        <v>0</v>
      </c>
      <c r="L51" s="124">
        <v>0</v>
      </c>
      <c r="M51" s="126">
        <v>0</v>
      </c>
      <c r="N51" s="126">
        <v>0</v>
      </c>
      <c r="O51" s="126">
        <v>0</v>
      </c>
      <c r="P51" s="126">
        <v>0</v>
      </c>
      <c r="Q51" s="124">
        <v>18323</v>
      </c>
      <c r="R51" s="126">
        <v>17000</v>
      </c>
      <c r="S51" s="126">
        <v>11968.512000000001</v>
      </c>
      <c r="T51" s="126">
        <v>21532</v>
      </c>
      <c r="U51" s="126">
        <v>21000</v>
      </c>
      <c r="V51" s="124">
        <v>0</v>
      </c>
      <c r="W51" s="126">
        <v>0</v>
      </c>
      <c r="X51" s="126">
        <v>0</v>
      </c>
      <c r="Y51" s="126">
        <v>0</v>
      </c>
      <c r="Z51" s="126">
        <v>0</v>
      </c>
      <c r="AA51">
        <v>0</v>
      </c>
      <c r="AB51">
        <v>0</v>
      </c>
      <c r="AC51">
        <v>0</v>
      </c>
      <c r="AD51">
        <v>0</v>
      </c>
    </row>
    <row r="52" spans="1:30" s="72" customFormat="1" ht="14.4" x14ac:dyDescent="0.3">
      <c r="A52" s="18" t="s">
        <v>7</v>
      </c>
      <c r="B52" s="222">
        <v>-17820.5</v>
      </c>
      <c r="C52" s="128">
        <v>-16500</v>
      </c>
      <c r="D52" s="128">
        <v>-11767.312</v>
      </c>
      <c r="E52" s="128">
        <v>-20931</v>
      </c>
      <c r="F52" s="128">
        <v>-18500</v>
      </c>
      <c r="G52" s="127">
        <v>0</v>
      </c>
      <c r="H52" s="128">
        <v>0</v>
      </c>
      <c r="I52" s="128">
        <v>0</v>
      </c>
      <c r="J52" s="128">
        <v>0</v>
      </c>
      <c r="K52" s="128">
        <v>0</v>
      </c>
      <c r="L52" s="127">
        <v>0</v>
      </c>
      <c r="M52" s="128">
        <v>0</v>
      </c>
      <c r="N52" s="128">
        <v>0</v>
      </c>
      <c r="O52" s="128">
        <v>0</v>
      </c>
      <c r="P52" s="128">
        <v>0</v>
      </c>
      <c r="Q52" s="127">
        <v>-17820.5</v>
      </c>
      <c r="R52" s="128">
        <v>-16500</v>
      </c>
      <c r="S52" s="128">
        <v>-11767.312</v>
      </c>
      <c r="T52" s="128">
        <v>-20931</v>
      </c>
      <c r="U52" s="128">
        <v>-18500</v>
      </c>
      <c r="V52" s="127">
        <v>0</v>
      </c>
      <c r="W52" s="128">
        <v>0</v>
      </c>
      <c r="X52" s="128">
        <v>0</v>
      </c>
      <c r="Y52" s="128">
        <v>0</v>
      </c>
      <c r="Z52" s="128">
        <v>0</v>
      </c>
      <c r="AA52" s="72">
        <v>0</v>
      </c>
      <c r="AB52" s="72">
        <v>0</v>
      </c>
      <c r="AC52" s="72">
        <v>0</v>
      </c>
      <c r="AD52" s="72">
        <v>0</v>
      </c>
    </row>
    <row r="53" spans="1:30" ht="14.4" x14ac:dyDescent="0.3">
      <c r="A53" s="16" t="s">
        <v>133</v>
      </c>
      <c r="B53" s="224">
        <v>7250.5929999999998</v>
      </c>
      <c r="C53" s="130">
        <v>6100</v>
      </c>
      <c r="D53" s="130">
        <v>6671.04</v>
      </c>
      <c r="E53" s="130">
        <v>6689</v>
      </c>
      <c r="F53" s="130">
        <v>0</v>
      </c>
      <c r="G53" s="129">
        <v>0</v>
      </c>
      <c r="H53" s="130">
        <v>0</v>
      </c>
      <c r="I53" s="130">
        <v>0</v>
      </c>
      <c r="J53" s="130">
        <v>0</v>
      </c>
      <c r="K53" s="130">
        <v>0</v>
      </c>
      <c r="L53" s="129">
        <v>50</v>
      </c>
      <c r="M53" s="130">
        <v>0</v>
      </c>
      <c r="N53" s="130">
        <v>0</v>
      </c>
      <c r="O53" s="130">
        <v>0</v>
      </c>
      <c r="P53" s="130">
        <v>0</v>
      </c>
      <c r="Q53" s="129">
        <v>7200.5929999999998</v>
      </c>
      <c r="R53" s="130">
        <v>6100</v>
      </c>
      <c r="S53" s="130">
        <v>6671.04</v>
      </c>
      <c r="T53" s="130">
        <v>6689</v>
      </c>
      <c r="U53" s="130">
        <v>0</v>
      </c>
      <c r="V53" s="129">
        <v>0</v>
      </c>
      <c r="W53" s="130">
        <v>0</v>
      </c>
      <c r="X53" s="130">
        <v>0</v>
      </c>
      <c r="Y53" s="130">
        <v>0</v>
      </c>
      <c r="Z53" s="130">
        <v>0</v>
      </c>
      <c r="AA53">
        <v>0</v>
      </c>
      <c r="AB53">
        <v>0</v>
      </c>
      <c r="AC53">
        <v>0</v>
      </c>
      <c r="AD53">
        <v>0</v>
      </c>
    </row>
    <row r="54" spans="1:30" ht="14.4" x14ac:dyDescent="0.3">
      <c r="A54" s="17" t="s">
        <v>152</v>
      </c>
      <c r="B54" s="224">
        <v>5478.01</v>
      </c>
      <c r="C54" s="130">
        <v>4200</v>
      </c>
      <c r="D54" s="130">
        <v>4679.6480000000001</v>
      </c>
      <c r="E54" s="130">
        <v>4810</v>
      </c>
      <c r="F54" s="130">
        <v>5800</v>
      </c>
      <c r="G54" s="129">
        <v>0</v>
      </c>
      <c r="H54" s="130">
        <v>0</v>
      </c>
      <c r="I54" s="130">
        <v>0</v>
      </c>
      <c r="J54" s="130">
        <v>0</v>
      </c>
      <c r="K54" s="130">
        <v>0</v>
      </c>
      <c r="L54" s="129">
        <v>60.96</v>
      </c>
      <c r="M54" s="130">
        <v>400</v>
      </c>
      <c r="N54" s="130">
        <v>0</v>
      </c>
      <c r="O54" s="130">
        <v>100</v>
      </c>
      <c r="P54" s="130">
        <v>500</v>
      </c>
      <c r="Q54" s="129">
        <v>5417.05</v>
      </c>
      <c r="R54" s="130">
        <v>3800</v>
      </c>
      <c r="S54" s="130">
        <v>4679.6480000000001</v>
      </c>
      <c r="T54" s="130">
        <v>4710</v>
      </c>
      <c r="U54" s="130">
        <v>5300</v>
      </c>
      <c r="V54" s="129">
        <v>0</v>
      </c>
      <c r="W54" s="130">
        <v>0</v>
      </c>
      <c r="X54" s="130">
        <v>0</v>
      </c>
      <c r="Y54" s="130">
        <v>0</v>
      </c>
      <c r="Z54" s="130">
        <v>0</v>
      </c>
      <c r="AA54">
        <v>0</v>
      </c>
      <c r="AB54">
        <v>0</v>
      </c>
      <c r="AC54">
        <v>0</v>
      </c>
      <c r="AD54">
        <v>0</v>
      </c>
    </row>
    <row r="55" spans="1:30" s="72" customFormat="1" ht="14.4" x14ac:dyDescent="0.3">
      <c r="A55" s="18" t="s">
        <v>7</v>
      </c>
      <c r="B55" s="222">
        <v>1772.5829999999996</v>
      </c>
      <c r="C55" s="128">
        <v>1900</v>
      </c>
      <c r="D55" s="128">
        <v>1991.3919999999998</v>
      </c>
      <c r="E55" s="128">
        <v>1879</v>
      </c>
      <c r="F55" s="128">
        <v>-5800</v>
      </c>
      <c r="G55" s="127">
        <v>0</v>
      </c>
      <c r="H55" s="128">
        <v>0</v>
      </c>
      <c r="I55" s="128">
        <v>0</v>
      </c>
      <c r="J55" s="128">
        <v>0</v>
      </c>
      <c r="K55" s="128">
        <v>0</v>
      </c>
      <c r="L55" s="127">
        <v>-10.96</v>
      </c>
      <c r="M55" s="128">
        <v>-400</v>
      </c>
      <c r="N55" s="128">
        <v>0</v>
      </c>
      <c r="O55" s="128">
        <v>-100</v>
      </c>
      <c r="P55" s="128">
        <v>-500</v>
      </c>
      <c r="Q55" s="127">
        <v>1783.5429999999997</v>
      </c>
      <c r="R55" s="128">
        <v>2300</v>
      </c>
      <c r="S55" s="128">
        <v>1991.3919999999998</v>
      </c>
      <c r="T55" s="128">
        <v>1979</v>
      </c>
      <c r="U55" s="128">
        <v>-5300</v>
      </c>
      <c r="V55" s="127">
        <v>0</v>
      </c>
      <c r="W55" s="128">
        <v>0</v>
      </c>
      <c r="X55" s="128">
        <v>0</v>
      </c>
      <c r="Y55" s="128">
        <v>0</v>
      </c>
      <c r="Z55" s="128">
        <v>0</v>
      </c>
      <c r="AA55" s="72">
        <v>0</v>
      </c>
      <c r="AB55" s="72">
        <v>0</v>
      </c>
      <c r="AC55" s="72">
        <v>0</v>
      </c>
      <c r="AD55" s="72">
        <v>0</v>
      </c>
    </row>
    <row r="56" spans="1:30" ht="14.4" x14ac:dyDescent="0.3">
      <c r="A56" s="16" t="s">
        <v>134</v>
      </c>
      <c r="B56" s="224">
        <v>0</v>
      </c>
      <c r="C56" s="130">
        <v>0</v>
      </c>
      <c r="D56" s="130">
        <v>0</v>
      </c>
      <c r="E56" s="130">
        <v>0</v>
      </c>
      <c r="F56" s="130">
        <v>0</v>
      </c>
      <c r="G56" s="129">
        <v>0</v>
      </c>
      <c r="H56" s="130">
        <v>0</v>
      </c>
      <c r="I56" s="130">
        <v>0</v>
      </c>
      <c r="J56" s="130">
        <v>0</v>
      </c>
      <c r="K56" s="130">
        <v>0</v>
      </c>
      <c r="L56" s="129">
        <v>0</v>
      </c>
      <c r="M56" s="130">
        <v>0</v>
      </c>
      <c r="N56" s="130">
        <v>0</v>
      </c>
      <c r="O56" s="130">
        <v>0</v>
      </c>
      <c r="P56" s="130">
        <v>0</v>
      </c>
      <c r="Q56" s="129">
        <v>0</v>
      </c>
      <c r="R56" s="130">
        <v>0</v>
      </c>
      <c r="S56" s="130">
        <v>0</v>
      </c>
      <c r="T56" s="130">
        <v>0</v>
      </c>
      <c r="U56" s="130">
        <v>0</v>
      </c>
      <c r="V56" s="129">
        <v>0</v>
      </c>
      <c r="W56" s="130">
        <v>0</v>
      </c>
      <c r="X56" s="130">
        <v>0</v>
      </c>
      <c r="Y56" s="130">
        <v>0</v>
      </c>
      <c r="Z56" s="130">
        <v>0</v>
      </c>
      <c r="AA56">
        <v>0</v>
      </c>
      <c r="AB56">
        <v>0</v>
      </c>
      <c r="AC56">
        <v>0</v>
      </c>
      <c r="AD56">
        <v>0</v>
      </c>
    </row>
    <row r="57" spans="1:30" ht="14.4" x14ac:dyDescent="0.3">
      <c r="A57" s="17" t="s">
        <v>152</v>
      </c>
      <c r="B57" s="224">
        <v>0</v>
      </c>
      <c r="C57" s="130">
        <v>0</v>
      </c>
      <c r="D57" s="130">
        <v>0</v>
      </c>
      <c r="E57" s="130">
        <v>0</v>
      </c>
      <c r="F57" s="130">
        <v>0</v>
      </c>
      <c r="G57" s="129">
        <v>0</v>
      </c>
      <c r="H57" s="130">
        <v>0</v>
      </c>
      <c r="I57" s="130">
        <v>0</v>
      </c>
      <c r="J57" s="130">
        <v>0</v>
      </c>
      <c r="K57" s="130">
        <v>0</v>
      </c>
      <c r="L57" s="129">
        <v>0</v>
      </c>
      <c r="M57" s="130">
        <v>0</v>
      </c>
      <c r="N57" s="130">
        <v>0</v>
      </c>
      <c r="O57" s="130">
        <v>0</v>
      </c>
      <c r="P57" s="130">
        <v>0</v>
      </c>
      <c r="Q57" s="129">
        <v>0</v>
      </c>
      <c r="R57" s="130">
        <v>0</v>
      </c>
      <c r="S57" s="130">
        <v>0</v>
      </c>
      <c r="T57" s="130">
        <v>0</v>
      </c>
      <c r="U57" s="130">
        <v>0</v>
      </c>
      <c r="V57" s="129">
        <v>0</v>
      </c>
      <c r="W57" s="130">
        <v>0</v>
      </c>
      <c r="X57" s="130">
        <v>0</v>
      </c>
      <c r="Y57" s="130">
        <v>0</v>
      </c>
      <c r="Z57" s="130">
        <v>0</v>
      </c>
      <c r="AA57">
        <v>0</v>
      </c>
      <c r="AB57">
        <v>0</v>
      </c>
      <c r="AC57">
        <v>0</v>
      </c>
      <c r="AD57">
        <v>0</v>
      </c>
    </row>
    <row r="58" spans="1:30" ht="14.4" x14ac:dyDescent="0.3">
      <c r="A58" s="18" t="s">
        <v>7</v>
      </c>
      <c r="B58" s="224">
        <v>0</v>
      </c>
      <c r="C58" s="130">
        <v>0</v>
      </c>
      <c r="D58" s="130">
        <v>0</v>
      </c>
      <c r="E58" s="130">
        <v>0</v>
      </c>
      <c r="F58" s="130">
        <v>0</v>
      </c>
      <c r="G58" s="129">
        <v>0</v>
      </c>
      <c r="H58" s="130">
        <v>0</v>
      </c>
      <c r="I58" s="130">
        <v>0</v>
      </c>
      <c r="J58" s="130">
        <v>0</v>
      </c>
      <c r="K58" s="130">
        <v>0</v>
      </c>
      <c r="L58" s="129">
        <v>0</v>
      </c>
      <c r="M58" s="130">
        <v>0</v>
      </c>
      <c r="N58" s="130">
        <v>0</v>
      </c>
      <c r="O58" s="130">
        <v>0</v>
      </c>
      <c r="P58" s="130">
        <v>0</v>
      </c>
      <c r="Q58" s="129">
        <v>0</v>
      </c>
      <c r="R58" s="130">
        <v>0</v>
      </c>
      <c r="S58" s="130">
        <v>0</v>
      </c>
      <c r="T58" s="130">
        <v>0</v>
      </c>
      <c r="U58" s="130">
        <v>0</v>
      </c>
      <c r="V58" s="129">
        <v>0</v>
      </c>
      <c r="W58" s="130">
        <v>0</v>
      </c>
      <c r="X58" s="130">
        <v>0</v>
      </c>
      <c r="Y58" s="130">
        <v>0</v>
      </c>
      <c r="Z58" s="130">
        <v>0</v>
      </c>
      <c r="AA58">
        <v>0</v>
      </c>
      <c r="AB58">
        <v>0</v>
      </c>
      <c r="AC58">
        <v>0</v>
      </c>
      <c r="AD58">
        <v>0</v>
      </c>
    </row>
    <row r="59" spans="1:30" ht="14.4" x14ac:dyDescent="0.3">
      <c r="A59" s="19"/>
      <c r="B59" s="225"/>
      <c r="C59" s="132"/>
      <c r="D59" s="132"/>
      <c r="E59" s="132"/>
      <c r="F59" s="132"/>
      <c r="G59" s="131"/>
      <c r="H59" s="132"/>
      <c r="I59" s="132"/>
      <c r="J59" s="132"/>
      <c r="K59" s="132"/>
      <c r="L59" s="131"/>
      <c r="M59" s="132"/>
      <c r="N59" s="132"/>
      <c r="O59" s="132"/>
      <c r="P59" s="132"/>
      <c r="Q59" s="131"/>
      <c r="R59" s="132"/>
      <c r="S59" s="132"/>
      <c r="T59" s="132"/>
      <c r="U59" s="132"/>
      <c r="V59" s="131"/>
      <c r="W59" s="132"/>
      <c r="X59" s="132"/>
      <c r="Y59" s="132"/>
      <c r="Z59" s="132"/>
      <c r="AA59">
        <v>0</v>
      </c>
      <c r="AB59">
        <v>0</v>
      </c>
      <c r="AC59">
        <v>0</v>
      </c>
      <c r="AD59">
        <v>0</v>
      </c>
    </row>
    <row r="60" spans="1:30" ht="14.4" x14ac:dyDescent="0.3">
      <c r="A60" s="12" t="s">
        <v>135</v>
      </c>
      <c r="B60" s="214"/>
      <c r="C60" s="111"/>
      <c r="D60" s="111"/>
      <c r="E60" s="111"/>
      <c r="F60" s="111"/>
      <c r="G60" s="110"/>
      <c r="H60" s="111"/>
      <c r="I60" s="111"/>
      <c r="J60" s="111"/>
      <c r="K60" s="111"/>
      <c r="L60" s="110"/>
      <c r="M60" s="111"/>
      <c r="N60" s="111"/>
      <c r="O60" s="111"/>
      <c r="P60" s="111"/>
      <c r="Q60" s="110"/>
      <c r="R60" s="111"/>
      <c r="S60" s="111"/>
      <c r="T60" s="111"/>
      <c r="U60" s="111"/>
      <c r="V60" s="110"/>
      <c r="W60" s="111"/>
      <c r="X60" s="111"/>
      <c r="Y60" s="111"/>
      <c r="Z60" s="111"/>
    </row>
    <row r="61" spans="1:30" ht="14.4" x14ac:dyDescent="0.3">
      <c r="A61" s="10" t="s">
        <v>136</v>
      </c>
      <c r="B61" s="215">
        <v>428744.47600000002</v>
      </c>
      <c r="C61" s="23">
        <v>398623</v>
      </c>
      <c r="D61" s="23">
        <v>419124.60161999997</v>
      </c>
      <c r="E61" s="23">
        <v>507066.76399999997</v>
      </c>
      <c r="F61" s="23">
        <v>552140</v>
      </c>
      <c r="G61" s="113">
        <v>71696.683000000019</v>
      </c>
      <c r="H61" s="23">
        <v>54074</v>
      </c>
      <c r="I61" s="23">
        <v>60228.309970000002</v>
      </c>
      <c r="J61" s="23">
        <v>80110.763999999996</v>
      </c>
      <c r="K61" s="23">
        <v>96765</v>
      </c>
      <c r="L61" s="113">
        <v>4523.9490000000005</v>
      </c>
      <c r="M61" s="23">
        <v>5600</v>
      </c>
      <c r="N61" s="23">
        <v>3159.86078</v>
      </c>
      <c r="O61" s="23">
        <v>4860</v>
      </c>
      <c r="P61" s="23">
        <v>7596</v>
      </c>
      <c r="Q61" s="113">
        <v>352523.84399999998</v>
      </c>
      <c r="R61" s="23">
        <v>338949</v>
      </c>
      <c r="S61" s="23">
        <v>355736.43086999998</v>
      </c>
      <c r="T61" s="23">
        <v>422096</v>
      </c>
      <c r="U61" s="23">
        <v>447779</v>
      </c>
      <c r="V61" s="113">
        <v>0</v>
      </c>
      <c r="W61" s="23">
        <v>0</v>
      </c>
      <c r="X61" s="23">
        <v>0</v>
      </c>
      <c r="Y61" s="23">
        <v>0</v>
      </c>
      <c r="Z61" s="23">
        <v>0</v>
      </c>
    </row>
    <row r="62" spans="1:30" ht="14.4" x14ac:dyDescent="0.3">
      <c r="A62" s="10" t="s">
        <v>152</v>
      </c>
      <c r="B62" s="215">
        <v>380972.81199999998</v>
      </c>
      <c r="C62" s="23">
        <v>396202</v>
      </c>
      <c r="D62" s="23">
        <v>345069.20147999993</v>
      </c>
      <c r="E62" s="23">
        <v>452963.03372000001</v>
      </c>
      <c r="F62" s="23">
        <v>524081.75884999998</v>
      </c>
      <c r="G62" s="113">
        <v>46901.073999999993</v>
      </c>
      <c r="H62" s="23">
        <v>50067</v>
      </c>
      <c r="I62" s="23">
        <v>37437.006999999991</v>
      </c>
      <c r="J62" s="23">
        <v>50090.400000000001</v>
      </c>
      <c r="K62" s="23">
        <v>63308</v>
      </c>
      <c r="L62" s="113">
        <v>3846.3159999999998</v>
      </c>
      <c r="M62" s="23">
        <v>5830</v>
      </c>
      <c r="N62" s="23">
        <v>1679.2635399999999</v>
      </c>
      <c r="O62" s="23">
        <v>5709</v>
      </c>
      <c r="P62" s="23">
        <v>9020</v>
      </c>
      <c r="Q62" s="113">
        <v>330225.42199999996</v>
      </c>
      <c r="R62" s="23">
        <v>340305</v>
      </c>
      <c r="S62" s="23">
        <v>305938.83293999993</v>
      </c>
      <c r="T62" s="23">
        <v>397163.63371999998</v>
      </c>
      <c r="U62" s="23">
        <v>449753.75884999998</v>
      </c>
      <c r="V62" s="113">
        <v>0</v>
      </c>
      <c r="W62" s="23">
        <v>0</v>
      </c>
      <c r="X62" s="23">
        <v>14.098000000000001</v>
      </c>
      <c r="Y62" s="23">
        <v>0</v>
      </c>
      <c r="Z62" s="23">
        <v>2000</v>
      </c>
      <c r="AA62">
        <v>0</v>
      </c>
      <c r="AB62">
        <v>0</v>
      </c>
      <c r="AC62">
        <v>0</v>
      </c>
      <c r="AD62">
        <v>0</v>
      </c>
    </row>
    <row r="63" spans="1:30" ht="14.4" x14ac:dyDescent="0.3">
      <c r="A63" s="20" t="s">
        <v>7</v>
      </c>
      <c r="B63" s="215">
        <v>47771.663999999975</v>
      </c>
      <c r="C63" s="23">
        <v>2421</v>
      </c>
      <c r="D63" s="23">
        <v>74055.400139999998</v>
      </c>
      <c r="E63" s="23">
        <v>54103.730280000003</v>
      </c>
      <c r="F63" s="23">
        <v>28058.241150000002</v>
      </c>
      <c r="G63" s="113">
        <v>24795.608999999993</v>
      </c>
      <c r="H63" s="23">
        <v>4007</v>
      </c>
      <c r="I63" s="23">
        <v>22791.302969999997</v>
      </c>
      <c r="J63" s="23">
        <v>30020.364000000001</v>
      </c>
      <c r="K63" s="23">
        <v>33457</v>
      </c>
      <c r="L63" s="113">
        <v>677.63300000000027</v>
      </c>
      <c r="M63" s="23">
        <v>-230</v>
      </c>
      <c r="N63" s="23">
        <v>1480.5972400000001</v>
      </c>
      <c r="O63" s="23">
        <v>-849</v>
      </c>
      <c r="P63" s="23">
        <v>-1424</v>
      </c>
      <c r="Q63" s="113">
        <v>22298.421999999977</v>
      </c>
      <c r="R63" s="23">
        <v>-1356</v>
      </c>
      <c r="S63" s="23">
        <v>49797.597930000004</v>
      </c>
      <c r="T63" s="23">
        <v>24932.366280000002</v>
      </c>
      <c r="U63" s="23">
        <v>-1974.7588499999983</v>
      </c>
      <c r="V63" s="113">
        <v>0</v>
      </c>
      <c r="W63" s="23">
        <v>0</v>
      </c>
      <c r="X63" s="23">
        <v>-14.098000000000001</v>
      </c>
      <c r="Y63" s="23">
        <v>0</v>
      </c>
      <c r="Z63" s="23">
        <v>-2000</v>
      </c>
      <c r="AA63">
        <v>14.098000000000001</v>
      </c>
      <c r="AB63">
        <v>0</v>
      </c>
      <c r="AC63">
        <v>0</v>
      </c>
      <c r="AD63">
        <v>0</v>
      </c>
    </row>
    <row r="64" spans="1:30" ht="14.4" x14ac:dyDescent="0.3">
      <c r="A64" s="19"/>
      <c r="B64" s="225"/>
      <c r="C64" s="132"/>
      <c r="D64" s="132"/>
      <c r="E64" s="132"/>
      <c r="F64" s="132"/>
      <c r="G64" s="131"/>
      <c r="H64" s="132"/>
      <c r="I64" s="132"/>
      <c r="J64" s="132"/>
      <c r="K64" s="132"/>
      <c r="L64" s="131"/>
      <c r="M64" s="132"/>
      <c r="N64" s="132"/>
      <c r="O64" s="132"/>
      <c r="P64" s="132"/>
      <c r="Q64" s="131"/>
      <c r="R64" s="132"/>
      <c r="S64" s="132"/>
      <c r="T64" s="132"/>
      <c r="U64" s="132"/>
      <c r="V64" s="131"/>
      <c r="W64" s="132"/>
      <c r="X64" s="132"/>
      <c r="Y64" s="132"/>
      <c r="Z64" s="132"/>
      <c r="AA64">
        <v>-14.098000000000001</v>
      </c>
      <c r="AB64">
        <v>0</v>
      </c>
      <c r="AC64">
        <v>0</v>
      </c>
      <c r="AD64">
        <v>0</v>
      </c>
    </row>
    <row r="65" spans="1:30" ht="14.4" x14ac:dyDescent="0.3">
      <c r="A65" s="12" t="s">
        <v>137</v>
      </c>
      <c r="B65" s="214"/>
      <c r="C65" s="111"/>
      <c r="D65" s="111"/>
      <c r="E65" s="111"/>
      <c r="F65" s="111"/>
      <c r="G65" s="110"/>
      <c r="H65" s="111"/>
      <c r="I65" s="111"/>
      <c r="J65" s="111"/>
      <c r="K65" s="111"/>
      <c r="L65" s="110"/>
      <c r="M65" s="111"/>
      <c r="N65" s="111"/>
      <c r="O65" s="111"/>
      <c r="P65" s="111"/>
      <c r="Q65" s="110"/>
      <c r="R65" s="111"/>
      <c r="S65" s="111"/>
      <c r="T65" s="111"/>
      <c r="U65" s="111"/>
      <c r="V65" s="110"/>
      <c r="W65" s="111"/>
      <c r="X65" s="111"/>
      <c r="Y65" s="111"/>
      <c r="Z65" s="111"/>
    </row>
    <row r="66" spans="1:30" ht="14.4" x14ac:dyDescent="0.3">
      <c r="A66" s="10" t="s">
        <v>136</v>
      </c>
      <c r="B66" s="215">
        <v>13530.25</v>
      </c>
      <c r="C66" s="23">
        <v>10000</v>
      </c>
      <c r="D66" s="23">
        <v>8116.2330000000002</v>
      </c>
      <c r="E66" s="23">
        <v>12075</v>
      </c>
      <c r="F66" s="23">
        <v>10000</v>
      </c>
      <c r="G66" s="113">
        <v>0</v>
      </c>
      <c r="H66" s="23">
        <v>0</v>
      </c>
      <c r="I66" s="23">
        <v>0</v>
      </c>
      <c r="J66" s="23">
        <v>0</v>
      </c>
      <c r="K66" s="23">
        <v>0</v>
      </c>
      <c r="L66" s="113">
        <v>0</v>
      </c>
      <c r="M66" s="23">
        <v>0</v>
      </c>
      <c r="N66" s="23">
        <v>0</v>
      </c>
      <c r="O66" s="23">
        <v>0</v>
      </c>
      <c r="P66" s="23">
        <v>0</v>
      </c>
      <c r="Q66" s="113">
        <v>13530.25</v>
      </c>
      <c r="R66" s="23">
        <v>10000</v>
      </c>
      <c r="S66" s="23">
        <v>8116.2330000000002</v>
      </c>
      <c r="T66" s="23">
        <v>12075</v>
      </c>
      <c r="U66" s="23">
        <v>10000</v>
      </c>
      <c r="V66" s="113">
        <v>0</v>
      </c>
      <c r="W66" s="23">
        <v>0</v>
      </c>
      <c r="X66" s="23">
        <v>0</v>
      </c>
      <c r="Y66" s="23">
        <v>0</v>
      </c>
      <c r="Z66" s="23">
        <v>0</v>
      </c>
    </row>
    <row r="67" spans="1:30" ht="14.4" x14ac:dyDescent="0.3">
      <c r="A67" s="10" t="s">
        <v>152</v>
      </c>
      <c r="B67" s="215">
        <v>6825.2079999999996</v>
      </c>
      <c r="C67" s="23">
        <v>6500</v>
      </c>
      <c r="D67" s="23">
        <v>4555.5200000000004</v>
      </c>
      <c r="E67" s="23">
        <v>7551</v>
      </c>
      <c r="F67" s="23">
        <v>7000</v>
      </c>
      <c r="G67" s="113">
        <v>0</v>
      </c>
      <c r="H67" s="23">
        <v>0</v>
      </c>
      <c r="I67" s="23">
        <v>0</v>
      </c>
      <c r="J67" s="23">
        <v>0</v>
      </c>
      <c r="K67" s="23">
        <v>0</v>
      </c>
      <c r="L67" s="113">
        <v>0</v>
      </c>
      <c r="M67" s="23">
        <v>0</v>
      </c>
      <c r="N67" s="23">
        <v>0</v>
      </c>
      <c r="O67" s="23">
        <v>0</v>
      </c>
      <c r="P67" s="23">
        <v>0</v>
      </c>
      <c r="Q67" s="113">
        <v>6825.2079999999996</v>
      </c>
      <c r="R67" s="23">
        <v>6500</v>
      </c>
      <c r="S67" s="23">
        <v>4555.5200000000004</v>
      </c>
      <c r="T67" s="23">
        <v>7551</v>
      </c>
      <c r="U67" s="23">
        <v>7000</v>
      </c>
      <c r="V67" s="113">
        <v>0</v>
      </c>
      <c r="W67" s="23">
        <v>0</v>
      </c>
      <c r="X67" s="23">
        <v>0</v>
      </c>
      <c r="Y67" s="23">
        <v>0</v>
      </c>
      <c r="Z67" s="23">
        <v>0</v>
      </c>
      <c r="AA67">
        <v>0</v>
      </c>
      <c r="AB67">
        <v>0</v>
      </c>
      <c r="AC67">
        <v>0</v>
      </c>
      <c r="AD67">
        <v>0</v>
      </c>
    </row>
    <row r="68" spans="1:30" ht="14.4" x14ac:dyDescent="0.3">
      <c r="A68" s="10" t="s">
        <v>158</v>
      </c>
      <c r="B68" s="215">
        <v>0</v>
      </c>
      <c r="C68" s="23">
        <v>0</v>
      </c>
      <c r="D68" s="23">
        <v>0</v>
      </c>
      <c r="E68" s="23">
        <v>0</v>
      </c>
      <c r="F68" s="23">
        <v>0</v>
      </c>
      <c r="G68" s="113"/>
      <c r="H68" s="23"/>
      <c r="I68" s="23"/>
      <c r="J68" s="23"/>
      <c r="K68" s="23"/>
      <c r="L68" s="113"/>
      <c r="M68" s="23"/>
      <c r="N68" s="23"/>
      <c r="O68" s="23"/>
      <c r="P68" s="23"/>
      <c r="Q68" s="113">
        <v>0</v>
      </c>
      <c r="R68" s="23">
        <v>0</v>
      </c>
      <c r="S68" s="23">
        <v>0</v>
      </c>
      <c r="T68" s="23"/>
      <c r="U68" s="23"/>
      <c r="V68" s="113"/>
      <c r="W68" s="23"/>
      <c r="X68" s="23"/>
      <c r="Y68" s="23"/>
      <c r="Z68" s="23"/>
      <c r="AA68">
        <v>0</v>
      </c>
      <c r="AB68">
        <v>0</v>
      </c>
      <c r="AC68">
        <v>0</v>
      </c>
      <c r="AD68">
        <v>0</v>
      </c>
    </row>
    <row r="69" spans="1:30" ht="14.4" x14ac:dyDescent="0.3">
      <c r="A69" s="20" t="s">
        <v>7</v>
      </c>
      <c r="B69" s="216">
        <v>6705.0420000000004</v>
      </c>
      <c r="C69" s="115">
        <v>3500</v>
      </c>
      <c r="D69" s="115">
        <v>3560.7129999999997</v>
      </c>
      <c r="E69" s="115">
        <v>4524</v>
      </c>
      <c r="F69" s="115">
        <v>3000</v>
      </c>
      <c r="G69" s="114">
        <v>0</v>
      </c>
      <c r="H69" s="115">
        <v>0</v>
      </c>
      <c r="I69" s="115">
        <v>0</v>
      </c>
      <c r="J69" s="115">
        <v>0</v>
      </c>
      <c r="K69" s="115">
        <v>0</v>
      </c>
      <c r="L69" s="114">
        <v>0</v>
      </c>
      <c r="M69" s="115">
        <v>0</v>
      </c>
      <c r="N69" s="115">
        <v>0</v>
      </c>
      <c r="O69" s="115">
        <v>0</v>
      </c>
      <c r="P69" s="115">
        <v>0</v>
      </c>
      <c r="Q69" s="114">
        <v>6705.0420000000004</v>
      </c>
      <c r="R69" s="115">
        <v>3500</v>
      </c>
      <c r="S69" s="115">
        <v>3560.7129999999997</v>
      </c>
      <c r="T69" s="115">
        <v>4524</v>
      </c>
      <c r="U69" s="115">
        <v>3000</v>
      </c>
      <c r="V69" s="114">
        <v>0</v>
      </c>
      <c r="W69" s="115">
        <v>0</v>
      </c>
      <c r="X69" s="115">
        <v>0</v>
      </c>
      <c r="Y69" s="115">
        <v>0</v>
      </c>
      <c r="Z69" s="115">
        <v>0</v>
      </c>
    </row>
    <row r="70" spans="1:30" ht="14.4" x14ac:dyDescent="0.3">
      <c r="A70" s="12" t="s">
        <v>138</v>
      </c>
      <c r="B70" s="214"/>
      <c r="C70" s="111"/>
      <c r="D70" s="111"/>
      <c r="E70" s="111"/>
      <c r="F70" s="111"/>
      <c r="G70" s="110"/>
      <c r="H70" s="111"/>
      <c r="I70" s="111"/>
      <c r="J70" s="111"/>
      <c r="K70" s="111"/>
      <c r="L70" s="110"/>
      <c r="M70" s="111"/>
      <c r="N70" s="111"/>
      <c r="O70" s="111"/>
      <c r="P70" s="111"/>
      <c r="Q70" s="110"/>
      <c r="R70" s="111"/>
      <c r="S70" s="111"/>
      <c r="T70" s="111"/>
      <c r="U70" s="111"/>
      <c r="V70" s="110"/>
      <c r="W70" s="111"/>
      <c r="X70" s="111"/>
      <c r="Y70" s="111"/>
      <c r="Z70" s="111"/>
      <c r="AA70">
        <v>0</v>
      </c>
      <c r="AB70">
        <v>0</v>
      </c>
      <c r="AC70">
        <v>0</v>
      </c>
      <c r="AD70">
        <v>0</v>
      </c>
    </row>
    <row r="71" spans="1:30" ht="14.4" x14ac:dyDescent="0.3">
      <c r="A71" s="10" t="s">
        <v>136</v>
      </c>
      <c r="B71" s="215">
        <v>0</v>
      </c>
      <c r="C71" s="23">
        <v>0</v>
      </c>
      <c r="D71" s="23">
        <v>0</v>
      </c>
      <c r="E71" s="23">
        <v>0</v>
      </c>
      <c r="F71" s="23">
        <v>0</v>
      </c>
      <c r="G71" s="113">
        <v>0</v>
      </c>
      <c r="H71" s="23">
        <v>0</v>
      </c>
      <c r="I71" s="23">
        <v>0</v>
      </c>
      <c r="J71" s="23">
        <v>0</v>
      </c>
      <c r="K71" s="23">
        <v>0</v>
      </c>
      <c r="L71" s="113">
        <v>0</v>
      </c>
      <c r="M71" s="23">
        <v>0</v>
      </c>
      <c r="N71" s="23">
        <v>0</v>
      </c>
      <c r="O71" s="23">
        <v>0</v>
      </c>
      <c r="P71" s="23">
        <v>0</v>
      </c>
      <c r="Q71" s="113">
        <v>0</v>
      </c>
      <c r="R71" s="23">
        <v>0</v>
      </c>
      <c r="S71" s="23">
        <v>0</v>
      </c>
      <c r="T71" s="23">
        <v>0</v>
      </c>
      <c r="U71" s="23">
        <v>0</v>
      </c>
      <c r="V71" s="113">
        <v>0</v>
      </c>
      <c r="W71" s="23">
        <v>0</v>
      </c>
      <c r="X71" s="23">
        <v>0</v>
      </c>
      <c r="Y71" s="23">
        <v>0</v>
      </c>
      <c r="Z71" s="23">
        <v>0</v>
      </c>
    </row>
    <row r="72" spans="1:30" ht="14.4" x14ac:dyDescent="0.3">
      <c r="A72" s="10" t="s">
        <v>152</v>
      </c>
      <c r="B72" s="215">
        <v>0</v>
      </c>
      <c r="C72" s="23">
        <v>0</v>
      </c>
      <c r="D72" s="23">
        <v>0</v>
      </c>
      <c r="E72" s="23">
        <v>0</v>
      </c>
      <c r="F72" s="23">
        <v>0</v>
      </c>
      <c r="G72" s="113">
        <v>0</v>
      </c>
      <c r="H72" s="23">
        <v>0</v>
      </c>
      <c r="I72" s="23">
        <v>0</v>
      </c>
      <c r="J72" s="23">
        <v>0</v>
      </c>
      <c r="K72" s="23">
        <v>0</v>
      </c>
      <c r="L72" s="113">
        <v>0</v>
      </c>
      <c r="M72" s="23">
        <v>0</v>
      </c>
      <c r="N72" s="23">
        <v>0</v>
      </c>
      <c r="O72" s="23">
        <v>0</v>
      </c>
      <c r="P72" s="23">
        <v>0</v>
      </c>
      <c r="Q72" s="113">
        <v>0</v>
      </c>
      <c r="R72" s="23">
        <v>0</v>
      </c>
      <c r="S72" s="23">
        <v>0</v>
      </c>
      <c r="T72" s="23">
        <v>0</v>
      </c>
      <c r="U72" s="23">
        <v>0</v>
      </c>
      <c r="V72" s="113">
        <v>0</v>
      </c>
      <c r="W72" s="23">
        <v>0</v>
      </c>
      <c r="X72" s="23">
        <v>0</v>
      </c>
      <c r="Y72" s="23">
        <v>0</v>
      </c>
      <c r="Z72" s="23">
        <v>0</v>
      </c>
      <c r="AA72">
        <v>0</v>
      </c>
      <c r="AB72">
        <v>0</v>
      </c>
      <c r="AC72">
        <v>0</v>
      </c>
      <c r="AD72">
        <v>0</v>
      </c>
    </row>
    <row r="73" spans="1:30" ht="14.4" x14ac:dyDescent="0.3">
      <c r="A73" s="10" t="s">
        <v>158</v>
      </c>
      <c r="B73" s="215">
        <v>0</v>
      </c>
      <c r="C73" s="23">
        <v>0</v>
      </c>
      <c r="D73" s="23">
        <v>0</v>
      </c>
      <c r="E73" s="23">
        <v>0</v>
      </c>
      <c r="F73" s="23">
        <v>0</v>
      </c>
      <c r="G73" s="113"/>
      <c r="H73" s="23"/>
      <c r="I73" s="23"/>
      <c r="J73" s="23"/>
      <c r="K73" s="23"/>
      <c r="L73" s="113"/>
      <c r="M73" s="23"/>
      <c r="N73" s="23"/>
      <c r="O73" s="23"/>
      <c r="P73" s="23"/>
      <c r="Q73" s="113">
        <v>0</v>
      </c>
      <c r="R73" s="23">
        <v>0</v>
      </c>
      <c r="S73" s="23">
        <v>0</v>
      </c>
      <c r="T73" s="23"/>
      <c r="U73" s="23"/>
      <c r="V73" s="113"/>
      <c r="W73" s="23"/>
      <c r="X73" s="23"/>
      <c r="Y73" s="23"/>
      <c r="Z73" s="23"/>
      <c r="AA73">
        <v>0</v>
      </c>
      <c r="AB73">
        <v>0</v>
      </c>
      <c r="AC73">
        <v>0</v>
      </c>
      <c r="AD73">
        <v>0</v>
      </c>
    </row>
    <row r="74" spans="1:30" ht="14.4" x14ac:dyDescent="0.3">
      <c r="A74" s="20" t="s">
        <v>7</v>
      </c>
      <c r="B74" s="226">
        <v>0</v>
      </c>
      <c r="C74" s="134">
        <v>0</v>
      </c>
      <c r="D74" s="134">
        <v>0</v>
      </c>
      <c r="E74" s="134">
        <v>0</v>
      </c>
      <c r="F74" s="134">
        <v>0</v>
      </c>
      <c r="G74" s="133">
        <v>0</v>
      </c>
      <c r="H74" s="134">
        <v>0</v>
      </c>
      <c r="I74" s="134">
        <v>0</v>
      </c>
      <c r="J74" s="134">
        <v>0</v>
      </c>
      <c r="K74" s="134">
        <v>0</v>
      </c>
      <c r="L74" s="133">
        <v>0</v>
      </c>
      <c r="M74" s="134">
        <v>0</v>
      </c>
      <c r="N74" s="134">
        <v>0</v>
      </c>
      <c r="O74" s="134">
        <v>0</v>
      </c>
      <c r="P74" s="134">
        <v>0</v>
      </c>
      <c r="Q74" s="133">
        <v>0</v>
      </c>
      <c r="R74" s="134">
        <v>0</v>
      </c>
      <c r="S74" s="134">
        <v>0</v>
      </c>
      <c r="T74" s="134">
        <v>0</v>
      </c>
      <c r="U74" s="134">
        <v>0</v>
      </c>
      <c r="V74" s="133">
        <v>0</v>
      </c>
      <c r="W74" s="134">
        <v>0</v>
      </c>
      <c r="X74" s="134">
        <v>0</v>
      </c>
      <c r="Y74" s="134">
        <v>0</v>
      </c>
      <c r="Z74" s="134">
        <v>0</v>
      </c>
    </row>
    <row r="75" spans="1:30" ht="14.4" x14ac:dyDescent="0.3">
      <c r="A75" s="21"/>
      <c r="B75" s="227"/>
      <c r="C75" s="136"/>
      <c r="D75" s="136"/>
      <c r="E75" s="136"/>
      <c r="F75" s="136"/>
      <c r="G75" s="135"/>
      <c r="H75" s="136"/>
      <c r="I75" s="136"/>
      <c r="J75" s="136"/>
      <c r="K75" s="136"/>
      <c r="L75" s="135"/>
      <c r="M75" s="136"/>
      <c r="N75" s="136"/>
      <c r="O75" s="136"/>
      <c r="P75" s="136"/>
      <c r="Q75" s="135"/>
      <c r="R75" s="136"/>
      <c r="S75" s="136"/>
      <c r="T75" s="136"/>
      <c r="U75" s="136"/>
      <c r="V75" s="135"/>
      <c r="W75" s="136"/>
      <c r="X75" s="136"/>
      <c r="Y75" s="136"/>
      <c r="Z75" s="136"/>
      <c r="AA75">
        <v>0</v>
      </c>
      <c r="AB75">
        <v>0</v>
      </c>
      <c r="AC75">
        <v>0</v>
      </c>
      <c r="AD75">
        <v>0</v>
      </c>
    </row>
    <row r="76" spans="1:30" ht="14.4" x14ac:dyDescent="0.3">
      <c r="A76" s="13" t="s">
        <v>11</v>
      </c>
      <c r="B76" s="216">
        <v>442274.72600000002</v>
      </c>
      <c r="C76" s="115">
        <v>408623</v>
      </c>
      <c r="D76" s="115">
        <v>427240.83461999998</v>
      </c>
      <c r="E76" s="115">
        <v>519141.76399999997</v>
      </c>
      <c r="F76" s="115">
        <v>562140</v>
      </c>
      <c r="G76" s="114">
        <v>71696.683000000019</v>
      </c>
      <c r="H76" s="115">
        <v>54074</v>
      </c>
      <c r="I76" s="115">
        <v>60228.309970000002</v>
      </c>
      <c r="J76" s="115">
        <v>80110.763999999996</v>
      </c>
      <c r="K76" s="115">
        <v>96765</v>
      </c>
      <c r="L76" s="114">
        <v>4523.9490000000005</v>
      </c>
      <c r="M76" s="115">
        <v>5600</v>
      </c>
      <c r="N76" s="115">
        <v>3159.86078</v>
      </c>
      <c r="O76" s="115">
        <v>4860</v>
      </c>
      <c r="P76" s="115">
        <v>7596</v>
      </c>
      <c r="Q76" s="114">
        <v>366054.09399999998</v>
      </c>
      <c r="R76" s="115">
        <v>348949</v>
      </c>
      <c r="S76" s="115">
        <v>363852.66386999999</v>
      </c>
      <c r="T76" s="115">
        <v>434171</v>
      </c>
      <c r="U76" s="115">
        <v>457779</v>
      </c>
      <c r="V76" s="114">
        <v>0</v>
      </c>
      <c r="W76" s="115">
        <v>0</v>
      </c>
      <c r="X76" s="115">
        <v>0</v>
      </c>
      <c r="Y76" s="115">
        <v>0</v>
      </c>
      <c r="Z76" s="115">
        <v>0</v>
      </c>
    </row>
    <row r="77" spans="1:30" ht="14.4" x14ac:dyDescent="0.3">
      <c r="A77" s="13" t="s">
        <v>68</v>
      </c>
      <c r="B77" s="216">
        <v>387798.01999999996</v>
      </c>
      <c r="C77" s="115">
        <v>402702</v>
      </c>
      <c r="D77" s="115">
        <v>349624.72147999995</v>
      </c>
      <c r="E77" s="115">
        <v>460514.03372000001</v>
      </c>
      <c r="F77" s="115">
        <v>531081.75884999998</v>
      </c>
      <c r="G77" s="114">
        <v>46901.073999999993</v>
      </c>
      <c r="H77" s="115">
        <v>50067</v>
      </c>
      <c r="I77" s="115">
        <v>37437.006999999991</v>
      </c>
      <c r="J77" s="115">
        <v>50090.400000000001</v>
      </c>
      <c r="K77" s="115">
        <v>63308</v>
      </c>
      <c r="L77" s="114">
        <v>3846.3159999999998</v>
      </c>
      <c r="M77" s="115">
        <v>5830</v>
      </c>
      <c r="N77" s="115">
        <v>1679.2635399999999</v>
      </c>
      <c r="O77" s="115">
        <v>5709</v>
      </c>
      <c r="P77" s="115">
        <v>9020</v>
      </c>
      <c r="Q77" s="114">
        <v>337050.62999999995</v>
      </c>
      <c r="R77" s="115">
        <v>346805</v>
      </c>
      <c r="S77" s="115">
        <v>310494.35293999995</v>
      </c>
      <c r="T77" s="115">
        <v>404714.63371999998</v>
      </c>
      <c r="U77" s="115">
        <v>456753.75884999998</v>
      </c>
      <c r="V77" s="114">
        <v>0</v>
      </c>
      <c r="W77" s="115">
        <v>0</v>
      </c>
      <c r="X77" s="115">
        <v>14.098000000000001</v>
      </c>
      <c r="Y77" s="115">
        <v>0</v>
      </c>
      <c r="Z77" s="115">
        <v>2000</v>
      </c>
      <c r="AA77">
        <v>0</v>
      </c>
      <c r="AB77">
        <v>0</v>
      </c>
      <c r="AC77">
        <v>0</v>
      </c>
      <c r="AD77">
        <v>0</v>
      </c>
    </row>
    <row r="78" spans="1:30" ht="15" thickBot="1" x14ac:dyDescent="0.35">
      <c r="A78" s="22" t="s">
        <v>8</v>
      </c>
      <c r="B78" s="24">
        <v>54476.706000000035</v>
      </c>
      <c r="C78" s="25">
        <v>5921</v>
      </c>
      <c r="D78" s="25">
        <v>77616.11314000003</v>
      </c>
      <c r="E78" s="25">
        <v>58627.730280000018</v>
      </c>
      <c r="F78" s="25">
        <v>31058.241150000016</v>
      </c>
      <c r="G78" s="26">
        <v>24795.608999999993</v>
      </c>
      <c r="H78" s="25">
        <v>4007</v>
      </c>
      <c r="I78" s="25">
        <v>22791.302969999997</v>
      </c>
      <c r="J78" s="25">
        <v>30020.364000000001</v>
      </c>
      <c r="K78" s="25">
        <v>33457</v>
      </c>
      <c r="L78" s="26">
        <v>677.63300000000027</v>
      </c>
      <c r="M78" s="25">
        <v>-230</v>
      </c>
      <c r="N78" s="25">
        <v>1480.5972400000001</v>
      </c>
      <c r="O78" s="25">
        <v>-849</v>
      </c>
      <c r="P78" s="25">
        <v>-1424</v>
      </c>
      <c r="Q78" s="137">
        <v>29003.464000000036</v>
      </c>
      <c r="R78" s="138">
        <v>2144</v>
      </c>
      <c r="S78" s="138">
        <v>53358.310930000036</v>
      </c>
      <c r="T78" s="138">
        <v>29456.366280000017</v>
      </c>
      <c r="U78" s="138">
        <v>1025.2411500000162</v>
      </c>
      <c r="V78" s="26">
        <v>0</v>
      </c>
      <c r="W78" s="27">
        <v>0</v>
      </c>
      <c r="X78" s="25">
        <v>-14.098000000000001</v>
      </c>
      <c r="Y78" s="25">
        <v>0</v>
      </c>
      <c r="Z78" s="25">
        <v>-2000</v>
      </c>
      <c r="AA78">
        <v>14.098000000000001</v>
      </c>
      <c r="AB78">
        <v>0</v>
      </c>
      <c r="AC78">
        <v>0</v>
      </c>
      <c r="AD78">
        <v>0</v>
      </c>
    </row>
    <row r="79" spans="1:30" ht="14.4" x14ac:dyDescent="0.3">
      <c r="D79" s="73"/>
      <c r="J79" s="73"/>
      <c r="S79" s="2"/>
      <c r="T79" s="2"/>
      <c r="U79" s="2"/>
      <c r="V79" s="2"/>
    </row>
  </sheetData>
  <mergeCells count="5">
    <mergeCell ref="B1:F1"/>
    <mergeCell ref="G1:K1"/>
    <mergeCell ref="L1:P1"/>
    <mergeCell ref="Q1:U1"/>
    <mergeCell ref="V1:Z1"/>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Vezetői elemzés</vt:lpstr>
      <vt:lpstr>Kimutatás adatok</vt:lpstr>
      <vt:lpstr>Terv adatok részletes</vt:lpstr>
      <vt:lpstr>'Vezetői elemzés'!Print_Area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Janky Csaba</cp:lastModifiedBy>
  <cp:lastPrinted>2023-11-17T15:05:25Z</cp:lastPrinted>
  <dcterms:created xsi:type="dcterms:W3CDTF">2016-10-20T17:50:30Z</dcterms:created>
  <dcterms:modified xsi:type="dcterms:W3CDTF">2023-12-01T16:50:53Z</dcterms:modified>
</cp:coreProperties>
</file>